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Yusuf\Artikel\PAD\"/>
    </mc:Choice>
  </mc:AlternateContent>
  <bookViews>
    <workbookView xWindow="0" yWindow="0" windowWidth="20490" windowHeight="7650" firstSheet="4" activeTab="6"/>
  </bookViews>
  <sheets>
    <sheet name="Tanpa Bootstrap (n=10)" sheetId="4" r:id="rId1"/>
    <sheet name="Tanpa Bootstrap (n = 5)" sheetId="1" r:id="rId2"/>
    <sheet name="Dengan Bootstrap (n = 5)" sheetId="2" r:id="rId3"/>
    <sheet name="Tanpa Bootstrap (n = 4)" sheetId="5" r:id="rId4"/>
    <sheet name="Dengan Bootstrap (n = 4)" sheetId="6" r:id="rId5"/>
    <sheet name="Tanpa Bootstrap (n = 3)" sheetId="8" r:id="rId6"/>
    <sheet name="Dengan Bootstrap (n = 3)" sheetId="9" r:id="rId7"/>
  </sheets>
  <definedNames>
    <definedName name="_xlnm.Print_Area" localSheetId="6">'Dengan Bootstrap (n = 3)'!$A$1:$J$196</definedName>
    <definedName name="_xlnm.Print_Area" localSheetId="4">'Dengan Bootstrap (n = 4)'!$A$1:$J$247</definedName>
    <definedName name="_xlnm.Print_Area" localSheetId="2">'Dengan Bootstrap (n = 5)'!$A$1:$J$47</definedName>
    <definedName name="_xlnm.Print_Area" localSheetId="5">'Tanpa Bootstrap (n = 3)'!$A$1:$H$60</definedName>
    <definedName name="_xlnm.Print_Area" localSheetId="3">'Tanpa Bootstrap (n = 4)'!$A$1:$H$60</definedName>
    <definedName name="_xlnm.Print_Area" localSheetId="1">'Tanpa Bootstrap (n = 5)'!$A$1:$I$196</definedName>
    <definedName name="_xlnm.Print_Area" localSheetId="0">'Tanpa Bootstrap (n=10)'!$A$1:$N$227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6" i="6" l="1"/>
  <c r="D245" i="6"/>
  <c r="D145" i="6"/>
  <c r="D195" i="6"/>
  <c r="D196" i="6"/>
  <c r="D146" i="6"/>
  <c r="D241" i="6"/>
  <c r="D191" i="6"/>
  <c r="D141" i="6"/>
  <c r="D65" i="4" l="1"/>
  <c r="D190" i="9"/>
  <c r="H179" i="9"/>
  <c r="G179" i="9"/>
  <c r="F179" i="9"/>
  <c r="E179" i="9"/>
  <c r="H177" i="9"/>
  <c r="G177" i="9"/>
  <c r="F177" i="9"/>
  <c r="E177" i="9"/>
  <c r="H175" i="9"/>
  <c r="G175" i="9"/>
  <c r="F175" i="9"/>
  <c r="E175" i="9"/>
  <c r="H173" i="9"/>
  <c r="G173" i="9"/>
  <c r="F173" i="9"/>
  <c r="E173" i="9"/>
  <c r="H171" i="9"/>
  <c r="G171" i="9"/>
  <c r="F171" i="9"/>
  <c r="E171" i="9"/>
  <c r="H169" i="9"/>
  <c r="G169" i="9"/>
  <c r="F169" i="9"/>
  <c r="E169" i="9"/>
  <c r="H167" i="9"/>
  <c r="G167" i="9"/>
  <c r="F167" i="9"/>
  <c r="E167" i="9"/>
  <c r="H165" i="9"/>
  <c r="G165" i="9"/>
  <c r="F165" i="9"/>
  <c r="E165" i="9"/>
  <c r="H163" i="9"/>
  <c r="G163" i="9"/>
  <c r="F163" i="9"/>
  <c r="E163" i="9"/>
  <c r="F161" i="9"/>
  <c r="G161" i="9"/>
  <c r="H161" i="9"/>
  <c r="E161" i="9"/>
  <c r="D141" i="9"/>
  <c r="D186" i="9"/>
  <c r="D185" i="9"/>
  <c r="I179" i="9"/>
  <c r="I177" i="9"/>
  <c r="I175" i="9"/>
  <c r="I173" i="9"/>
  <c r="I171" i="9"/>
  <c r="I169" i="9"/>
  <c r="I167" i="9"/>
  <c r="I165" i="9"/>
  <c r="I163" i="9"/>
  <c r="I161" i="9"/>
  <c r="D146" i="9"/>
  <c r="D145" i="9"/>
  <c r="D139" i="9"/>
  <c r="D138" i="9"/>
  <c r="D137" i="9"/>
  <c r="D136" i="9"/>
  <c r="D133" i="9"/>
  <c r="D87" i="9"/>
  <c r="D86" i="9"/>
  <c r="D83" i="9"/>
  <c r="H130" i="9"/>
  <c r="G130" i="9"/>
  <c r="F130" i="9"/>
  <c r="E130" i="9"/>
  <c r="H128" i="9"/>
  <c r="G128" i="9"/>
  <c r="F128" i="9"/>
  <c r="E128" i="9"/>
  <c r="H126" i="9"/>
  <c r="G126" i="9"/>
  <c r="F126" i="9"/>
  <c r="E126" i="9"/>
  <c r="H124" i="9"/>
  <c r="G124" i="9"/>
  <c r="F124" i="9"/>
  <c r="E124" i="9"/>
  <c r="H122" i="9"/>
  <c r="G122" i="9"/>
  <c r="F122" i="9"/>
  <c r="E122" i="9"/>
  <c r="H120" i="9"/>
  <c r="G120" i="9"/>
  <c r="F120" i="9"/>
  <c r="E120" i="9"/>
  <c r="H118" i="9"/>
  <c r="G118" i="9"/>
  <c r="F118" i="9"/>
  <c r="E118" i="9"/>
  <c r="H116" i="9"/>
  <c r="G116" i="9"/>
  <c r="F116" i="9"/>
  <c r="E116" i="9"/>
  <c r="H114" i="9"/>
  <c r="G114" i="9"/>
  <c r="F114" i="9"/>
  <c r="E114" i="9"/>
  <c r="F112" i="9"/>
  <c r="G112" i="9"/>
  <c r="H112" i="9"/>
  <c r="E112" i="9"/>
  <c r="D182" i="9" l="1"/>
  <c r="D181" i="9"/>
  <c r="I112" i="9"/>
  <c r="I116" i="9"/>
  <c r="I118" i="9"/>
  <c r="I120" i="9"/>
  <c r="I122" i="9"/>
  <c r="I124" i="9"/>
  <c r="I126" i="9"/>
  <c r="I128" i="9"/>
  <c r="I130" i="9"/>
  <c r="I114" i="9"/>
  <c r="I230" i="6"/>
  <c r="H230" i="6"/>
  <c r="G230" i="6"/>
  <c r="F230" i="6"/>
  <c r="J230" i="6" s="1"/>
  <c r="E230" i="6"/>
  <c r="I228" i="6"/>
  <c r="H228" i="6"/>
  <c r="G228" i="6"/>
  <c r="F228" i="6"/>
  <c r="J228" i="6" s="1"/>
  <c r="E228" i="6"/>
  <c r="I226" i="6"/>
  <c r="H226" i="6"/>
  <c r="G226" i="6"/>
  <c r="F226" i="6"/>
  <c r="J226" i="6" s="1"/>
  <c r="E226" i="6"/>
  <c r="I224" i="6"/>
  <c r="H224" i="6"/>
  <c r="G224" i="6"/>
  <c r="F224" i="6"/>
  <c r="E224" i="6"/>
  <c r="J224" i="6" s="1"/>
  <c r="I222" i="6"/>
  <c r="H222" i="6"/>
  <c r="G222" i="6"/>
  <c r="F222" i="6"/>
  <c r="J222" i="6" s="1"/>
  <c r="E222" i="6"/>
  <c r="I220" i="6"/>
  <c r="H220" i="6"/>
  <c r="G220" i="6"/>
  <c r="F220" i="6"/>
  <c r="J220" i="6" s="1"/>
  <c r="E220" i="6"/>
  <c r="I218" i="6"/>
  <c r="H218" i="6"/>
  <c r="G218" i="6"/>
  <c r="F218" i="6"/>
  <c r="E218" i="6"/>
  <c r="J218" i="6" s="1"/>
  <c r="I216" i="6"/>
  <c r="H216" i="6"/>
  <c r="G216" i="6"/>
  <c r="F216" i="6"/>
  <c r="J216" i="6" s="1"/>
  <c r="E216" i="6"/>
  <c r="I214" i="6"/>
  <c r="H214" i="6"/>
  <c r="G214" i="6"/>
  <c r="F214" i="6"/>
  <c r="J214" i="6" s="1"/>
  <c r="E214" i="6"/>
  <c r="F212" i="6"/>
  <c r="G212" i="6"/>
  <c r="H212" i="6"/>
  <c r="I212" i="6"/>
  <c r="J212" i="6" s="1"/>
  <c r="E212" i="6"/>
  <c r="I180" i="6"/>
  <c r="H180" i="6"/>
  <c r="G180" i="6"/>
  <c r="F180" i="6"/>
  <c r="J180" i="6" s="1"/>
  <c r="E180" i="6"/>
  <c r="I178" i="6"/>
  <c r="H178" i="6"/>
  <c r="G178" i="6"/>
  <c r="F178" i="6"/>
  <c r="J178" i="6" s="1"/>
  <c r="E178" i="6"/>
  <c r="I176" i="6"/>
  <c r="H176" i="6"/>
  <c r="G176" i="6"/>
  <c r="F176" i="6"/>
  <c r="J176" i="6" s="1"/>
  <c r="E176" i="6"/>
  <c r="I174" i="6"/>
  <c r="H174" i="6"/>
  <c r="G174" i="6"/>
  <c r="F174" i="6"/>
  <c r="J174" i="6" s="1"/>
  <c r="E174" i="6"/>
  <c r="I172" i="6"/>
  <c r="H172" i="6"/>
  <c r="G172" i="6"/>
  <c r="F172" i="6"/>
  <c r="J172" i="6" s="1"/>
  <c r="E172" i="6"/>
  <c r="I170" i="6"/>
  <c r="H170" i="6"/>
  <c r="G170" i="6"/>
  <c r="F170" i="6"/>
  <c r="J170" i="6" s="1"/>
  <c r="E170" i="6"/>
  <c r="I168" i="6"/>
  <c r="H168" i="6"/>
  <c r="G168" i="6"/>
  <c r="F168" i="6"/>
  <c r="J168" i="6" s="1"/>
  <c r="E168" i="6"/>
  <c r="I166" i="6"/>
  <c r="H166" i="6"/>
  <c r="G166" i="6"/>
  <c r="F166" i="6"/>
  <c r="E166" i="6"/>
  <c r="J166" i="6" s="1"/>
  <c r="I164" i="6"/>
  <c r="H164" i="6"/>
  <c r="G164" i="6"/>
  <c r="F164" i="6"/>
  <c r="E164" i="6"/>
  <c r="F162" i="6"/>
  <c r="G162" i="6"/>
  <c r="H162" i="6"/>
  <c r="J162" i="6" s="1"/>
  <c r="I162" i="6"/>
  <c r="E162" i="6"/>
  <c r="D237" i="6"/>
  <c r="D236" i="6"/>
  <c r="D187" i="6"/>
  <c r="D186" i="6"/>
  <c r="J164" i="6"/>
  <c r="D139" i="6"/>
  <c r="D138" i="6"/>
  <c r="D137" i="6"/>
  <c r="D136" i="6"/>
  <c r="D133" i="6"/>
  <c r="D83" i="6"/>
  <c r="I130" i="6"/>
  <c r="H130" i="6"/>
  <c r="G130" i="6"/>
  <c r="F130" i="6"/>
  <c r="E130" i="6"/>
  <c r="I128" i="6"/>
  <c r="H128" i="6"/>
  <c r="G128" i="6"/>
  <c r="F128" i="6"/>
  <c r="J128" i="6" s="1"/>
  <c r="E128" i="6"/>
  <c r="I126" i="6"/>
  <c r="H126" i="6"/>
  <c r="G126" i="6"/>
  <c r="F126" i="6"/>
  <c r="E126" i="6"/>
  <c r="I124" i="6"/>
  <c r="H124" i="6"/>
  <c r="G124" i="6"/>
  <c r="F124" i="6"/>
  <c r="E124" i="6"/>
  <c r="I122" i="6"/>
  <c r="H122" i="6"/>
  <c r="G122" i="6"/>
  <c r="F122" i="6"/>
  <c r="E122" i="6"/>
  <c r="I120" i="6"/>
  <c r="H120" i="6"/>
  <c r="G120" i="6"/>
  <c r="F120" i="6"/>
  <c r="E120" i="6"/>
  <c r="I118" i="6"/>
  <c r="H118" i="6"/>
  <c r="G118" i="6"/>
  <c r="F118" i="6"/>
  <c r="E118" i="6"/>
  <c r="I116" i="6"/>
  <c r="H116" i="6"/>
  <c r="G116" i="6"/>
  <c r="F116" i="6"/>
  <c r="E116" i="6"/>
  <c r="I114" i="6"/>
  <c r="H114" i="6"/>
  <c r="G114" i="6"/>
  <c r="F114" i="6"/>
  <c r="E114" i="6"/>
  <c r="F112" i="6"/>
  <c r="G112" i="6"/>
  <c r="J112" i="6" s="1"/>
  <c r="H112" i="6"/>
  <c r="I112" i="6"/>
  <c r="E112" i="6"/>
  <c r="D176" i="1"/>
  <c r="D175" i="1"/>
  <c r="D172" i="1"/>
  <c r="D171" i="1"/>
  <c r="D170" i="1"/>
  <c r="D184" i="1" s="1"/>
  <c r="D143" i="1"/>
  <c r="D142" i="1"/>
  <c r="D139" i="1"/>
  <c r="D138" i="1"/>
  <c r="D137" i="1"/>
  <c r="D151" i="1" s="1"/>
  <c r="D120" i="1"/>
  <c r="D110" i="1"/>
  <c r="D109" i="1"/>
  <c r="D106" i="1"/>
  <c r="D112" i="1" s="1"/>
  <c r="D115" i="1" s="1"/>
  <c r="D105" i="1"/>
  <c r="D104" i="1"/>
  <c r="D118" i="1" s="1"/>
  <c r="D87" i="1"/>
  <c r="D77" i="1"/>
  <c r="D76" i="1"/>
  <c r="D73" i="1"/>
  <c r="D79" i="1" s="1"/>
  <c r="D82" i="1" s="1"/>
  <c r="D72" i="1"/>
  <c r="D71" i="1"/>
  <c r="D85" i="1" s="1"/>
  <c r="D38" i="1"/>
  <c r="D53" i="1" s="1"/>
  <c r="D55" i="1" s="1"/>
  <c r="D58" i="1" s="1"/>
  <c r="D62" i="1" s="1"/>
  <c r="D39" i="1"/>
  <c r="D40" i="1"/>
  <c r="D43" i="1"/>
  <c r="D44" i="1"/>
  <c r="D46" i="1" s="1"/>
  <c r="D49" i="1" s="1"/>
  <c r="D201" i="4"/>
  <c r="D200" i="4"/>
  <c r="D197" i="4"/>
  <c r="D196" i="4"/>
  <c r="D195" i="4"/>
  <c r="D215" i="4" s="1"/>
  <c r="D162" i="4"/>
  <c r="D161" i="4"/>
  <c r="D158" i="4"/>
  <c r="D157" i="4"/>
  <c r="D156" i="4"/>
  <c r="D176" i="4" s="1"/>
  <c r="D123" i="4"/>
  <c r="D122" i="4"/>
  <c r="D119" i="4"/>
  <c r="D118" i="4"/>
  <c r="D117" i="4"/>
  <c r="D137" i="4" s="1"/>
  <c r="D84" i="4"/>
  <c r="D83" i="4"/>
  <c r="D80" i="4"/>
  <c r="D79" i="4"/>
  <c r="D78" i="4"/>
  <c r="D98" i="4" s="1"/>
  <c r="D63" i="4"/>
  <c r="D62" i="4"/>
  <c r="D55" i="4"/>
  <c r="D54" i="4"/>
  <c r="D50" i="4"/>
  <c r="D47" i="4"/>
  <c r="D46" i="4"/>
  <c r="D69" i="4"/>
  <c r="D61" i="4"/>
  <c r="D60" i="4"/>
  <c r="D45" i="4"/>
  <c r="D44" i="4"/>
  <c r="F62" i="9"/>
  <c r="E62" i="9"/>
  <c r="G28" i="9"/>
  <c r="F28" i="9"/>
  <c r="G20" i="9"/>
  <c r="F20" i="9"/>
  <c r="E18" i="9"/>
  <c r="F12" i="9"/>
  <c r="E12" i="9"/>
  <c r="F18" i="9" s="1"/>
  <c r="D12" i="9"/>
  <c r="E32" i="9" s="1"/>
  <c r="D58" i="5"/>
  <c r="D58" i="8"/>
  <c r="D10" i="8"/>
  <c r="D11" i="8"/>
  <c r="H80" i="9"/>
  <c r="G80" i="9"/>
  <c r="F80" i="9"/>
  <c r="E80" i="9"/>
  <c r="H78" i="9"/>
  <c r="G78" i="9"/>
  <c r="F78" i="9"/>
  <c r="E78" i="9"/>
  <c r="H76" i="9"/>
  <c r="G76" i="9"/>
  <c r="F76" i="9"/>
  <c r="E76" i="9"/>
  <c r="H74" i="9"/>
  <c r="G74" i="9"/>
  <c r="F74" i="9"/>
  <c r="E74" i="9"/>
  <c r="H72" i="9"/>
  <c r="G72" i="9"/>
  <c r="F72" i="9"/>
  <c r="E72" i="9"/>
  <c r="H70" i="9"/>
  <c r="G70" i="9"/>
  <c r="F70" i="9"/>
  <c r="E70" i="9"/>
  <c r="H68" i="9"/>
  <c r="G68" i="9"/>
  <c r="F68" i="9"/>
  <c r="E68" i="9"/>
  <c r="H66" i="9"/>
  <c r="G66" i="9"/>
  <c r="F66" i="9"/>
  <c r="E66" i="9"/>
  <c r="H64" i="9"/>
  <c r="G64" i="9"/>
  <c r="F64" i="9"/>
  <c r="E64" i="9"/>
  <c r="H62" i="9"/>
  <c r="G62" i="9"/>
  <c r="D41" i="9"/>
  <c r="D40" i="9"/>
  <c r="D44" i="8"/>
  <c r="D43" i="8"/>
  <c r="D40" i="8"/>
  <c r="D39" i="8"/>
  <c r="D38" i="8"/>
  <c r="D52" i="8" s="1"/>
  <c r="D15" i="8"/>
  <c r="D14" i="8"/>
  <c r="D87" i="6"/>
  <c r="D86" i="6"/>
  <c r="I80" i="6"/>
  <c r="H80" i="6"/>
  <c r="G80" i="6"/>
  <c r="F80" i="6"/>
  <c r="E80" i="6"/>
  <c r="I78" i="6"/>
  <c r="H78" i="6"/>
  <c r="G78" i="6"/>
  <c r="F78" i="6"/>
  <c r="E78" i="6"/>
  <c r="I76" i="6"/>
  <c r="H76" i="6"/>
  <c r="G76" i="6"/>
  <c r="F76" i="6"/>
  <c r="E76" i="6"/>
  <c r="I74" i="6"/>
  <c r="H74" i="6"/>
  <c r="G74" i="6"/>
  <c r="F74" i="6"/>
  <c r="E74" i="6"/>
  <c r="I72" i="6"/>
  <c r="H72" i="6"/>
  <c r="G72" i="6"/>
  <c r="F72" i="6"/>
  <c r="E72" i="6"/>
  <c r="I70" i="6"/>
  <c r="H70" i="6"/>
  <c r="G70" i="6"/>
  <c r="F70" i="6"/>
  <c r="E70" i="6"/>
  <c r="I68" i="6"/>
  <c r="H68" i="6"/>
  <c r="G68" i="6"/>
  <c r="F68" i="6"/>
  <c r="E68" i="6"/>
  <c r="I66" i="6"/>
  <c r="H66" i="6"/>
  <c r="G66" i="6"/>
  <c r="F66" i="6"/>
  <c r="E66" i="6"/>
  <c r="I64" i="6"/>
  <c r="H64" i="6"/>
  <c r="G64" i="6"/>
  <c r="F64" i="6"/>
  <c r="E64" i="6"/>
  <c r="F62" i="6"/>
  <c r="G62" i="6"/>
  <c r="H62" i="6"/>
  <c r="I62" i="6"/>
  <c r="E62" i="6"/>
  <c r="H34" i="6"/>
  <c r="G34" i="6"/>
  <c r="F34" i="6"/>
  <c r="E34" i="6"/>
  <c r="H32" i="6"/>
  <c r="G32" i="6"/>
  <c r="F32" i="6"/>
  <c r="E32" i="6"/>
  <c r="H30" i="6"/>
  <c r="G30" i="6"/>
  <c r="F30" i="6"/>
  <c r="E30" i="6"/>
  <c r="H28" i="6"/>
  <c r="G28" i="6"/>
  <c r="F28" i="6"/>
  <c r="E28" i="6"/>
  <c r="H26" i="6"/>
  <c r="G26" i="6"/>
  <c r="F26" i="6"/>
  <c r="E26" i="6"/>
  <c r="H24" i="6"/>
  <c r="G24" i="6"/>
  <c r="F24" i="6"/>
  <c r="E24" i="6"/>
  <c r="H22" i="6"/>
  <c r="G22" i="6"/>
  <c r="F22" i="6"/>
  <c r="E22" i="6"/>
  <c r="H20" i="6"/>
  <c r="G20" i="6"/>
  <c r="F20" i="6"/>
  <c r="E20" i="6"/>
  <c r="H18" i="6"/>
  <c r="G18" i="6"/>
  <c r="F18" i="6"/>
  <c r="E18" i="6"/>
  <c r="F16" i="6"/>
  <c r="G16" i="6"/>
  <c r="H16" i="6"/>
  <c r="E16" i="6"/>
  <c r="D41" i="6"/>
  <c r="D40" i="6"/>
  <c r="D44" i="5"/>
  <c r="D43" i="5"/>
  <c r="D40" i="5"/>
  <c r="D39" i="5"/>
  <c r="D38" i="5"/>
  <c r="D53" i="5" s="1"/>
  <c r="D15" i="5"/>
  <c r="D14" i="5"/>
  <c r="D39" i="4"/>
  <c r="D188" i="9" l="1"/>
  <c r="D191" i="9" s="1"/>
  <c r="D195" i="9" s="1"/>
  <c r="D187" i="9"/>
  <c r="D194" i="9" s="1"/>
  <c r="D132" i="9"/>
  <c r="D233" i="6"/>
  <c r="D232" i="6"/>
  <c r="D183" i="6"/>
  <c r="D182" i="6"/>
  <c r="J114" i="6"/>
  <c r="J122" i="6"/>
  <c r="J116" i="6"/>
  <c r="J124" i="6"/>
  <c r="J120" i="6"/>
  <c r="J130" i="6"/>
  <c r="J118" i="6"/>
  <c r="J126" i="6"/>
  <c r="D185" i="1"/>
  <c r="D187" i="1" s="1"/>
  <c r="D190" i="1" s="1"/>
  <c r="D194" i="1" s="1"/>
  <c r="D178" i="1"/>
  <c r="D181" i="1" s="1"/>
  <c r="D186" i="1"/>
  <c r="D188" i="1" s="1"/>
  <c r="D191" i="1" s="1"/>
  <c r="D195" i="1" s="1"/>
  <c r="D177" i="1"/>
  <c r="D180" i="1" s="1"/>
  <c r="D155" i="1"/>
  <c r="D158" i="1" s="1"/>
  <c r="D162" i="1" s="1"/>
  <c r="D152" i="1"/>
  <c r="D154" i="1" s="1"/>
  <c r="D157" i="1" s="1"/>
  <c r="D161" i="1" s="1"/>
  <c r="D145" i="1"/>
  <c r="D148" i="1" s="1"/>
  <c r="D153" i="1"/>
  <c r="D144" i="1"/>
  <c r="D147" i="1" s="1"/>
  <c r="D122" i="1"/>
  <c r="D125" i="1" s="1"/>
  <c r="D129" i="1" s="1"/>
  <c r="D119" i="1"/>
  <c r="D121" i="1" s="1"/>
  <c r="D124" i="1" s="1"/>
  <c r="D128" i="1" s="1"/>
  <c r="D111" i="1"/>
  <c r="D114" i="1" s="1"/>
  <c r="D89" i="1"/>
  <c r="D92" i="1" s="1"/>
  <c r="D96" i="1" s="1"/>
  <c r="D86" i="1"/>
  <c r="D88" i="1" s="1"/>
  <c r="D91" i="1" s="1"/>
  <c r="D95" i="1" s="1"/>
  <c r="D45" i="1"/>
  <c r="D48" i="1" s="1"/>
  <c r="D54" i="1"/>
  <c r="D56" i="1" s="1"/>
  <c r="D59" i="1" s="1"/>
  <c r="D63" i="1" s="1"/>
  <c r="D78" i="1"/>
  <c r="D81" i="1" s="1"/>
  <c r="D52" i="1"/>
  <c r="D216" i="4"/>
  <c r="D218" i="4" s="1"/>
  <c r="D221" i="4" s="1"/>
  <c r="D225" i="4" s="1"/>
  <c r="D202" i="4"/>
  <c r="D206" i="4" s="1"/>
  <c r="D210" i="4" s="1"/>
  <c r="D217" i="4"/>
  <c r="D219" i="4" s="1"/>
  <c r="D222" i="4" s="1"/>
  <c r="D226" i="4" s="1"/>
  <c r="D203" i="4"/>
  <c r="D207" i="4" s="1"/>
  <c r="D211" i="4" s="1"/>
  <c r="D178" i="4"/>
  <c r="D180" i="4" s="1"/>
  <c r="D183" i="4" s="1"/>
  <c r="D187" i="4" s="1"/>
  <c r="D164" i="4"/>
  <c r="D168" i="4" s="1"/>
  <c r="D172" i="4" s="1"/>
  <c r="D177" i="4"/>
  <c r="D179" i="4" s="1"/>
  <c r="D182" i="4" s="1"/>
  <c r="D186" i="4" s="1"/>
  <c r="D163" i="4"/>
  <c r="D167" i="4" s="1"/>
  <c r="D171" i="4" s="1"/>
  <c r="D138" i="4"/>
  <c r="D140" i="4" s="1"/>
  <c r="D143" i="4" s="1"/>
  <c r="D147" i="4" s="1"/>
  <c r="D124" i="4"/>
  <c r="D128" i="4" s="1"/>
  <c r="D132" i="4" s="1"/>
  <c r="D139" i="4"/>
  <c r="D141" i="4" s="1"/>
  <c r="D144" i="4" s="1"/>
  <c r="D148" i="4" s="1"/>
  <c r="D125" i="4"/>
  <c r="D129" i="4" s="1"/>
  <c r="D133" i="4" s="1"/>
  <c r="D85" i="4"/>
  <c r="D89" i="4" s="1"/>
  <c r="D93" i="4" s="1"/>
  <c r="D100" i="4"/>
  <c r="D102" i="4" s="1"/>
  <c r="D105" i="4" s="1"/>
  <c r="D109" i="4" s="1"/>
  <c r="D86" i="4"/>
  <c r="D90" i="4" s="1"/>
  <c r="D94" i="4" s="1"/>
  <c r="D99" i="4"/>
  <c r="D101" i="4" s="1"/>
  <c r="D104" i="4" s="1"/>
  <c r="D108" i="4" s="1"/>
  <c r="F26" i="9"/>
  <c r="G34" i="9"/>
  <c r="E20" i="9"/>
  <c r="E28" i="9"/>
  <c r="H28" i="9" s="1"/>
  <c r="F34" i="9"/>
  <c r="F16" i="9"/>
  <c r="F30" i="9"/>
  <c r="H30" i="9" s="1"/>
  <c r="G22" i="9"/>
  <c r="E24" i="9"/>
  <c r="F22" i="9"/>
  <c r="G24" i="9"/>
  <c r="G32" i="9"/>
  <c r="H32" i="9" s="1"/>
  <c r="E26" i="9"/>
  <c r="G30" i="9"/>
  <c r="E34" i="9"/>
  <c r="H34" i="9" s="1"/>
  <c r="E16" i="9"/>
  <c r="G16" i="9"/>
  <c r="G18" i="9"/>
  <c r="H18" i="9" s="1"/>
  <c r="E22" i="9"/>
  <c r="H22" i="9" s="1"/>
  <c r="F24" i="9"/>
  <c r="G26" i="9"/>
  <c r="E30" i="9"/>
  <c r="F32" i="9"/>
  <c r="I70" i="9"/>
  <c r="I62" i="9"/>
  <c r="I78" i="9"/>
  <c r="H20" i="9"/>
  <c r="I72" i="9"/>
  <c r="I80" i="9"/>
  <c r="H16" i="9"/>
  <c r="I66" i="9"/>
  <c r="I74" i="9"/>
  <c r="I64" i="9"/>
  <c r="I68" i="9"/>
  <c r="I76" i="9"/>
  <c r="D9" i="8"/>
  <c r="D23" i="8" s="1"/>
  <c r="D53" i="8"/>
  <c r="D55" i="8" s="1"/>
  <c r="D46" i="8"/>
  <c r="D49" i="8" s="1"/>
  <c r="D24" i="8"/>
  <c r="D26" i="8" s="1"/>
  <c r="D29" i="8" s="1"/>
  <c r="D25" i="8"/>
  <c r="D27" i="8" s="1"/>
  <c r="D30" i="8" s="1"/>
  <c r="D54" i="8"/>
  <c r="D56" i="8" s="1"/>
  <c r="D59" i="8" s="1"/>
  <c r="D16" i="8"/>
  <c r="D19" i="8" s="1"/>
  <c r="D45" i="8"/>
  <c r="D48" i="8" s="1"/>
  <c r="I24" i="6"/>
  <c r="J62" i="6"/>
  <c r="J64" i="6"/>
  <c r="J66" i="6"/>
  <c r="J68" i="6"/>
  <c r="J70" i="6"/>
  <c r="J72" i="6"/>
  <c r="J74" i="6"/>
  <c r="J76" i="6"/>
  <c r="J78" i="6"/>
  <c r="J80" i="6"/>
  <c r="I16" i="6"/>
  <c r="I32" i="6"/>
  <c r="I26" i="6"/>
  <c r="I20" i="6"/>
  <c r="I28" i="6"/>
  <c r="I18" i="6"/>
  <c r="I34" i="6"/>
  <c r="I22" i="6"/>
  <c r="I30" i="6"/>
  <c r="D54" i="5"/>
  <c r="D56" i="5" s="1"/>
  <c r="D59" i="5" s="1"/>
  <c r="D11" i="5"/>
  <c r="D9" i="5"/>
  <c r="D23" i="5" s="1"/>
  <c r="D10" i="5"/>
  <c r="D55" i="5"/>
  <c r="D46" i="5"/>
  <c r="D49" i="5" s="1"/>
  <c r="D45" i="5"/>
  <c r="D48" i="5" s="1"/>
  <c r="D52" i="5"/>
  <c r="D41" i="4"/>
  <c r="D40" i="4"/>
  <c r="D59" i="4"/>
  <c r="D239" i="6" l="1"/>
  <c r="D242" i="6" s="1"/>
  <c r="D238" i="6"/>
  <c r="D189" i="6"/>
  <c r="D192" i="6" s="1"/>
  <c r="D188" i="6"/>
  <c r="D132" i="6"/>
  <c r="H26" i="9"/>
  <c r="H24" i="9"/>
  <c r="D82" i="9"/>
  <c r="D36" i="9"/>
  <c r="D37" i="9" s="1"/>
  <c r="D43" i="9" s="1"/>
  <c r="D46" i="9" s="1"/>
  <c r="D17" i="8"/>
  <c r="D20" i="8" s="1"/>
  <c r="D82" i="6"/>
  <c r="D36" i="6"/>
  <c r="D16" i="5"/>
  <c r="D19" i="5" s="1"/>
  <c r="D17" i="5"/>
  <c r="D20" i="5" s="1"/>
  <c r="D24" i="5"/>
  <c r="D26" i="5" s="1"/>
  <c r="D29" i="5" s="1"/>
  <c r="D25" i="5"/>
  <c r="D27" i="5" s="1"/>
  <c r="D30" i="5" s="1"/>
  <c r="D66" i="4"/>
  <c r="D70" i="4" s="1"/>
  <c r="D51" i="4"/>
  <c r="D9" i="4"/>
  <c r="D24" i="4" s="1"/>
  <c r="D10" i="4"/>
  <c r="D11" i="4"/>
  <c r="D14" i="4"/>
  <c r="D15" i="4"/>
  <c r="D88" i="6" l="1"/>
  <c r="D91" i="6" s="1"/>
  <c r="D89" i="6"/>
  <c r="D142" i="6"/>
  <c r="D26" i="4"/>
  <c r="D25" i="4"/>
  <c r="D27" i="4"/>
  <c r="D28" i="4"/>
  <c r="D17" i="4"/>
  <c r="D16" i="4"/>
  <c r="D20" i="4" s="1"/>
  <c r="D21" i="4"/>
  <c r="D89" i="9"/>
  <c r="D92" i="9" s="1"/>
  <c r="D96" i="9" s="1"/>
  <c r="D42" i="9"/>
  <c r="D45" i="9" s="1"/>
  <c r="D37" i="6"/>
  <c r="D42" i="6" s="1"/>
  <c r="D45" i="6" s="1"/>
  <c r="D95" i="6" s="1"/>
  <c r="D92" i="6"/>
  <c r="D43" i="6"/>
  <c r="D46" i="6" s="1"/>
  <c r="D96" i="6" s="1"/>
  <c r="D30" i="4"/>
  <c r="D31" i="4"/>
  <c r="D142" i="9" l="1"/>
  <c r="D88" i="9"/>
  <c r="D91" i="9" s="1"/>
  <c r="D95" i="9" s="1"/>
  <c r="I34" i="2"/>
  <c r="H34" i="2"/>
  <c r="G34" i="2"/>
  <c r="F34" i="2"/>
  <c r="E34" i="2"/>
  <c r="I32" i="2"/>
  <c r="H32" i="2"/>
  <c r="G32" i="2"/>
  <c r="F32" i="2"/>
  <c r="E32" i="2"/>
  <c r="I30" i="2"/>
  <c r="H30" i="2"/>
  <c r="G30" i="2"/>
  <c r="F30" i="2"/>
  <c r="E30" i="2"/>
  <c r="I28" i="2"/>
  <c r="H28" i="2"/>
  <c r="G28" i="2"/>
  <c r="F28" i="2"/>
  <c r="E28" i="2"/>
  <c r="I26" i="2"/>
  <c r="H26" i="2"/>
  <c r="G26" i="2"/>
  <c r="F26" i="2"/>
  <c r="E26" i="2"/>
  <c r="F24" i="2"/>
  <c r="I24" i="2"/>
  <c r="H24" i="2"/>
  <c r="G24" i="2"/>
  <c r="E24" i="2"/>
  <c r="I22" i="2"/>
  <c r="H22" i="2"/>
  <c r="G22" i="2"/>
  <c r="F22" i="2"/>
  <c r="E22" i="2"/>
  <c r="I20" i="2"/>
  <c r="H20" i="2"/>
  <c r="G20" i="2"/>
  <c r="F20" i="2"/>
  <c r="E20" i="2"/>
  <c r="I18" i="2"/>
  <c r="H18" i="2"/>
  <c r="G18" i="2"/>
  <c r="F18" i="2"/>
  <c r="E18" i="2"/>
  <c r="I16" i="2"/>
  <c r="F16" i="2"/>
  <c r="E16" i="2"/>
  <c r="G16" i="2"/>
  <c r="H16" i="2"/>
  <c r="D15" i="1" l="1"/>
  <c r="D14" i="1"/>
  <c r="D41" i="2" l="1"/>
  <c r="D40" i="2"/>
  <c r="J22" i="2" l="1"/>
  <c r="J16" i="2" l="1"/>
  <c r="J30" i="2"/>
  <c r="J32" i="2"/>
  <c r="J34" i="2"/>
  <c r="J24" i="2"/>
  <c r="J26" i="2"/>
  <c r="J18" i="2"/>
  <c r="J28" i="2"/>
  <c r="J20" i="2"/>
  <c r="D9" i="1"/>
  <c r="D10" i="1"/>
  <c r="D11" i="1"/>
  <c r="D17" i="1" l="1"/>
  <c r="D20" i="1" s="1"/>
  <c r="D16" i="1"/>
  <c r="D36" i="2"/>
  <c r="D19" i="1"/>
  <c r="D24" i="1"/>
  <c r="D26" i="1" s="1"/>
  <c r="D29" i="1" s="1"/>
  <c r="D23" i="1"/>
  <c r="D25" i="1"/>
  <c r="D27" i="1" s="1"/>
  <c r="D37" i="2" l="1"/>
  <c r="D43" i="2" s="1"/>
  <c r="D46" i="2" s="1"/>
  <c r="D30" i="1"/>
  <c r="D42" i="2" l="1"/>
  <c r="D45" i="2" s="1"/>
</calcChain>
</file>

<file path=xl/sharedStrings.xml><?xml version="1.0" encoding="utf-8"?>
<sst xmlns="http://schemas.openxmlformats.org/spreadsheetml/2006/main" count="1165" uniqueCount="40">
  <si>
    <t>Year</t>
  </si>
  <si>
    <t>Experience</t>
  </si>
  <si>
    <t>Mean</t>
  </si>
  <si>
    <t>Standar Deviation</t>
  </si>
  <si>
    <t>=</t>
  </si>
  <si>
    <t>Convidence interval 1</t>
  </si>
  <si>
    <t>Convidence interval 2</t>
  </si>
  <si>
    <t>t-Value 1</t>
  </si>
  <si>
    <t>t-Value 2</t>
  </si>
  <si>
    <t>PAD 1</t>
  </si>
  <si>
    <t>PAD 2</t>
  </si>
  <si>
    <t>Count</t>
  </si>
  <si>
    <t>Degree of Freedom</t>
  </si>
  <si>
    <t>Setting The PAD - example</t>
  </si>
  <si>
    <t>Bootstrap Method</t>
  </si>
  <si>
    <t>Data</t>
  </si>
  <si>
    <t>Distribution function</t>
  </si>
  <si>
    <t>n</t>
  </si>
  <si>
    <t>Uniform (0,1)</t>
  </si>
  <si>
    <t>Sample</t>
  </si>
  <si>
    <t>z-Value 1</t>
  </si>
  <si>
    <t>z-Value 2</t>
  </si>
  <si>
    <t>Setting The PAD With Bootstrap - example</t>
  </si>
  <si>
    <t>Distribusi Normal</t>
  </si>
  <si>
    <t>Distribusi Student-t</t>
  </si>
  <si>
    <t>Simulasi I</t>
  </si>
  <si>
    <t>Simulasi II</t>
  </si>
  <si>
    <t>Simulasi III</t>
  </si>
  <si>
    <t>Simulasi IV</t>
  </si>
  <si>
    <t>Simulasi V</t>
  </si>
  <si>
    <t>Simulasi VI</t>
  </si>
  <si>
    <t>Simulasi VII</t>
  </si>
  <si>
    <t>Simulasi VIII</t>
  </si>
  <si>
    <t>Simulasi IX</t>
  </si>
  <si>
    <t>Simulasi X</t>
  </si>
  <si>
    <r>
      <t>Standar Error of Mean (</t>
    </r>
    <r>
      <rPr>
        <i/>
        <sz val="11"/>
        <rFont val="Arial"/>
        <family val="2"/>
      </rPr>
      <t>se</t>
    </r>
    <r>
      <rPr>
        <sz val="11"/>
        <rFont val="Arial"/>
        <family val="2"/>
      </rPr>
      <t>)</t>
    </r>
  </si>
  <si>
    <t>n+1</t>
  </si>
  <si>
    <t>Average PAD 1</t>
  </si>
  <si>
    <t>Average PAD 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</si>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</sst>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(* #,##0_);_(* \(#,##0\);_(* &quot;-&quot;_);_(@_)"/>
    <numFmt numFmtId="164" formatCode="0.0"/>
  </numFmts>
  <fonts count="1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22"/>
      <color theme="1"/>
      <name val="Arial"/>
      <family val="2"/>
    </font>
    <font>
      <b/>
      <sz val="11"/>
      <color rgb="FF0070C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  <font>
      <b/>
      <sz val="16"/>
      <name val="Arial"/>
      <family val="2"/>
    </font>
    <font>
      <i/>
      <sz val="11"/>
      <name val="Arial"/>
      <family val="2"/>
    </font>
    <font>
      <b/>
      <sz val="26"/>
      <color theme="1"/>
      <name val="Arial"/>
      <family val="2"/>
    </font>
    <font>
      <sz val="2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3" borderId="0" xfId="0" applyFont="1" applyFill="1" applyAlignment="1">
      <alignment horizontal="left" vertical="center"/>
    </xf>
    <xf numFmtId="49" fontId="2" fillId="3" borderId="0" xfId="0" applyNumberFormat="1" applyFont="1" applyFill="1" applyAlignment="1">
      <alignment horizontal="left" vertical="center"/>
    </xf>
    <xf numFmtId="9" fontId="2" fillId="3" borderId="0" xfId="1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Border="1"/>
    <xf numFmtId="9" fontId="2" fillId="3" borderId="0" xfId="1" applyFont="1" applyFill="1" applyBorder="1" applyAlignment="1">
      <alignment horizontal="center"/>
    </xf>
    <xf numFmtId="9" fontId="2" fillId="3" borderId="0" xfId="1" applyFont="1" applyFill="1" applyBorder="1" applyAlignment="1">
      <alignment horizontal="left"/>
    </xf>
    <xf numFmtId="0" fontId="2" fillId="3" borderId="0" xfId="0" applyFont="1" applyFill="1" applyAlignment="1"/>
    <xf numFmtId="9" fontId="2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right" wrapText="1"/>
    </xf>
    <xf numFmtId="0" fontId="3" fillId="3" borderId="0" xfId="0" applyFont="1" applyFill="1" applyAlignment="1">
      <alignment horizontal="right"/>
    </xf>
    <xf numFmtId="0" fontId="2" fillId="3" borderId="0" xfId="0" applyFont="1" applyFill="1"/>
    <xf numFmtId="0" fontId="2" fillId="3" borderId="0" xfId="0" applyFont="1" applyFill="1" applyAlignment="1">
      <alignment horizontal="left"/>
    </xf>
    <xf numFmtId="2" fontId="2" fillId="3" borderId="0" xfId="0" applyNumberFormat="1" applyFont="1" applyFill="1" applyAlignment="1">
      <alignment horizontal="left"/>
    </xf>
    <xf numFmtId="9" fontId="2" fillId="3" borderId="0" xfId="0" applyNumberFormat="1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6" fillId="3" borderId="0" xfId="0" applyFont="1" applyFill="1" applyBorder="1" applyAlignment="1">
      <alignment horizontal="left"/>
    </xf>
    <xf numFmtId="0" fontId="2" fillId="3" borderId="0" xfId="0" applyFont="1" applyFill="1" applyAlignment="1">
      <alignment vertical="center"/>
    </xf>
    <xf numFmtId="0" fontId="6" fillId="3" borderId="0" xfId="0" applyFont="1" applyFill="1" applyAlignment="1">
      <alignment horizontal="left" wrapText="1"/>
    </xf>
    <xf numFmtId="49" fontId="2" fillId="3" borderId="0" xfId="0" applyNumberFormat="1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9" fontId="2" fillId="3" borderId="7" xfId="1" applyNumberFormat="1" applyFont="1" applyFill="1" applyBorder="1"/>
    <xf numFmtId="0" fontId="2" fillId="3" borderId="1" xfId="0" applyFont="1" applyFill="1" applyBorder="1" applyAlignment="1">
      <alignment horizontal="right"/>
    </xf>
    <xf numFmtId="9" fontId="2" fillId="3" borderId="1" xfId="1" applyFont="1" applyFill="1" applyBorder="1" applyAlignment="1">
      <alignment horizontal="center"/>
    </xf>
    <xf numFmtId="9" fontId="3" fillId="3" borderId="0" xfId="1" applyFont="1" applyFill="1" applyBorder="1" applyAlignment="1">
      <alignment horizontal="left"/>
    </xf>
    <xf numFmtId="9" fontId="2" fillId="3" borderId="1" xfId="1" applyFont="1" applyFill="1" applyBorder="1" applyAlignment="1">
      <alignment horizontal="right"/>
    </xf>
    <xf numFmtId="41" fontId="2" fillId="3" borderId="1" xfId="2" applyFont="1" applyFill="1" applyBorder="1" applyAlignment="1">
      <alignment horizontal="right"/>
    </xf>
    <xf numFmtId="41" fontId="2" fillId="3" borderId="0" xfId="2" applyFont="1" applyFill="1" applyBorder="1" applyAlignment="1">
      <alignment horizontal="center"/>
    </xf>
    <xf numFmtId="0" fontId="2" fillId="3" borderId="0" xfId="0" applyFont="1" applyFill="1" applyBorder="1" applyAlignment="1">
      <alignment horizontal="right"/>
    </xf>
    <xf numFmtId="0" fontId="2" fillId="3" borderId="0" xfId="0" applyFont="1" applyFill="1" applyBorder="1"/>
    <xf numFmtId="0" fontId="2" fillId="4" borderId="0" xfId="0" applyFont="1" applyFill="1" applyAlignment="1">
      <alignment horizontal="center"/>
    </xf>
    <xf numFmtId="0" fontId="2" fillId="4" borderId="12" xfId="0" applyFont="1" applyFill="1" applyBorder="1" applyAlignment="1">
      <alignment horizontal="center" vertical="center"/>
    </xf>
    <xf numFmtId="9" fontId="2" fillId="4" borderId="11" xfId="0" applyNumberFormat="1" applyFont="1" applyFill="1" applyBorder="1" applyAlignment="1">
      <alignment horizontal="center" vertical="center"/>
    </xf>
    <xf numFmtId="9" fontId="2" fillId="4" borderId="1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right"/>
    </xf>
    <xf numFmtId="9" fontId="2" fillId="3" borderId="9" xfId="1" applyFont="1" applyFill="1" applyBorder="1" applyAlignment="1">
      <alignment horizontal="center"/>
    </xf>
    <xf numFmtId="0" fontId="2" fillId="3" borderId="0" xfId="0" applyFont="1" applyFill="1" applyBorder="1" applyAlignment="1"/>
    <xf numFmtId="0" fontId="2" fillId="3" borderId="9" xfId="0" applyFont="1" applyFill="1" applyBorder="1"/>
    <xf numFmtId="0" fontId="4" fillId="3" borderId="0" xfId="0" applyFont="1" applyFill="1" applyAlignment="1">
      <alignment vertical="center"/>
    </xf>
    <xf numFmtId="164" fontId="2" fillId="3" borderId="7" xfId="0" applyNumberFormat="1" applyFont="1" applyFill="1" applyBorder="1" applyAlignment="1"/>
    <xf numFmtId="41" fontId="2" fillId="3" borderId="1" xfId="2" applyNumberFormat="1" applyFont="1" applyFill="1" applyBorder="1" applyAlignment="1">
      <alignment horizontal="right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/>
    </xf>
    <xf numFmtId="2" fontId="7" fillId="3" borderId="0" xfId="0" applyNumberFormat="1" applyFont="1" applyFill="1"/>
    <xf numFmtId="0" fontId="2" fillId="3" borderId="7" xfId="0" applyFont="1" applyFill="1" applyBorder="1" applyAlignment="1">
      <alignment horizontal="right"/>
    </xf>
    <xf numFmtId="9" fontId="2" fillId="3" borderId="0" xfId="0" applyNumberFormat="1" applyFont="1" applyFill="1" applyBorder="1" applyAlignment="1">
      <alignment horizontal="left"/>
    </xf>
    <xf numFmtId="9" fontId="2" fillId="0" borderId="1" xfId="1" applyFont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4" fillId="3" borderId="0" xfId="0" applyFont="1" applyFill="1"/>
    <xf numFmtId="0" fontId="11" fillId="3" borderId="0" xfId="0" applyFont="1" applyFill="1"/>
    <xf numFmtId="9" fontId="2" fillId="3" borderId="0" xfId="1" applyFont="1" applyFill="1"/>
    <xf numFmtId="10" fontId="2" fillId="3" borderId="0" xfId="0" applyNumberFormat="1" applyFont="1" applyFill="1" applyAlignment="1">
      <alignment horizontal="left"/>
    </xf>
    <xf numFmtId="41" fontId="2" fillId="3" borderId="9" xfId="2" applyFont="1" applyFill="1" applyBorder="1" applyAlignment="1">
      <alignment horizontal="center"/>
    </xf>
    <xf numFmtId="0" fontId="12" fillId="3" borderId="0" xfId="0" applyFont="1" applyFill="1"/>
    <xf numFmtId="2" fontId="7" fillId="3" borderId="5" xfId="0" applyNumberFormat="1" applyFont="1" applyFill="1" applyBorder="1"/>
    <xf numFmtId="2" fontId="2" fillId="3" borderId="1" xfId="0" applyNumberFormat="1" applyFont="1" applyFill="1" applyBorder="1" applyAlignment="1">
      <alignment horizontal="right"/>
    </xf>
    <xf numFmtId="9" fontId="2" fillId="3" borderId="0" xfId="1" applyFont="1" applyFill="1" applyAlignment="1">
      <alignment horizontal="left"/>
    </xf>
    <xf numFmtId="9" fontId="2" fillId="3" borderId="0" xfId="0" applyNumberFormat="1" applyFont="1" applyFill="1"/>
    <xf numFmtId="0" fontId="2" fillId="3" borderId="0" xfId="0" applyFont="1" applyFill="1" applyAlignment="1">
      <alignment horizontal="left"/>
    </xf>
    <xf numFmtId="0" fontId="4" fillId="3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vertical="center"/>
    </xf>
    <xf numFmtId="9" fontId="2" fillId="3" borderId="1" xfId="1" applyFont="1" applyFill="1" applyBorder="1" applyAlignment="1">
      <alignment horizontal="left"/>
    </xf>
  </cellXfs>
  <cellStyles count="3">
    <cellStyle name="Comma [0]" xfId="2" builtinId="6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762001</xdr:colOff>
      <xdr:row>28</xdr:row>
      <xdr:rowOff>58616</xdr:rowOff>
    </xdr:from>
    <xdr:to>
      <xdr:col>4</xdr:col>
      <xdr:colOff>21981</xdr:colOff>
      <xdr:row>31</xdr:row>
      <xdr:rowOff>14654</xdr:rowOff>
    </xdr:to>
    <xdr:sp macro="" textlink="">
      <xdr:nvSpPr>
        <xdr:cNvPr id="2" name="Rounded Rectangle 1"/>
        <xdr:cNvSpPr/>
      </xdr:nvSpPr>
      <xdr:spPr>
        <a:xfrm>
          <a:off x="1219201" y="5202116"/>
          <a:ext cx="124118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26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246185" y="48408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246185" y="48408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26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46185" y="49932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46185" y="49932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18</xdr:row>
      <xdr:rowOff>58616</xdr:rowOff>
    </xdr:from>
    <xdr:to>
      <xdr:col>4</xdr:col>
      <xdr:colOff>21981</xdr:colOff>
      <xdr:row>21</xdr:row>
      <xdr:rowOff>14654</xdr:rowOff>
    </xdr:to>
    <xdr:sp macro="" textlink="">
      <xdr:nvSpPr>
        <xdr:cNvPr id="5" name="Rounded Rectangle 4"/>
        <xdr:cNvSpPr/>
      </xdr:nvSpPr>
      <xdr:spPr>
        <a:xfrm>
          <a:off x="1219201" y="3297116"/>
          <a:ext cx="124118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15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246185" y="27644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246185" y="27644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15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246185" y="29168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246185" y="29168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63</xdr:row>
      <xdr:rowOff>58616</xdr:rowOff>
    </xdr:from>
    <xdr:to>
      <xdr:col>4</xdr:col>
      <xdr:colOff>21981</xdr:colOff>
      <xdr:row>66</xdr:row>
      <xdr:rowOff>14654</xdr:rowOff>
    </xdr:to>
    <xdr:sp macro="" textlink="">
      <xdr:nvSpPr>
        <xdr:cNvPr id="8" name="Rounded Rectangle 7"/>
        <xdr:cNvSpPr/>
      </xdr:nvSpPr>
      <xdr:spPr>
        <a:xfrm>
          <a:off x="952501" y="5249741"/>
          <a:ext cx="1574555" cy="4132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61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246185" y="48408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246185" y="48408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61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246185" y="49932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246185" y="49932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48</xdr:row>
      <xdr:rowOff>58616</xdr:rowOff>
    </xdr:from>
    <xdr:to>
      <xdr:col>4</xdr:col>
      <xdr:colOff>21981</xdr:colOff>
      <xdr:row>51</xdr:row>
      <xdr:rowOff>74543</xdr:rowOff>
    </xdr:to>
    <xdr:sp macro="" textlink="">
      <xdr:nvSpPr>
        <xdr:cNvPr id="11" name="Rounded Rectangle 10"/>
        <xdr:cNvSpPr/>
      </xdr:nvSpPr>
      <xdr:spPr>
        <a:xfrm>
          <a:off x="952501" y="9161203"/>
          <a:ext cx="1579110" cy="587427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45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/>
            <xdr:cNvSpPr txBox="1"/>
          </xdr:nvSpPr>
          <xdr:spPr>
            <a:xfrm>
              <a:off x="246185" y="27644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2" name="TextBox 11"/>
            <xdr:cNvSpPr txBox="1"/>
          </xdr:nvSpPr>
          <xdr:spPr>
            <a:xfrm>
              <a:off x="246185" y="27644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45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246185" y="29168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246185" y="29168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231913</xdr:colOff>
      <xdr:row>52</xdr:row>
      <xdr:rowOff>58616</xdr:rowOff>
    </xdr:from>
    <xdr:to>
      <xdr:col>4</xdr:col>
      <xdr:colOff>21981</xdr:colOff>
      <xdr:row>55</xdr:row>
      <xdr:rowOff>74543</xdr:rowOff>
    </xdr:to>
    <xdr:sp macro="" textlink="">
      <xdr:nvSpPr>
        <xdr:cNvPr id="19" name="Rounded Rectangle 18"/>
        <xdr:cNvSpPr/>
      </xdr:nvSpPr>
      <xdr:spPr>
        <a:xfrm>
          <a:off x="422413" y="9923203"/>
          <a:ext cx="2109198" cy="587427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231913</xdr:colOff>
      <xdr:row>67</xdr:row>
      <xdr:rowOff>58616</xdr:rowOff>
    </xdr:from>
    <xdr:to>
      <xdr:col>4</xdr:col>
      <xdr:colOff>21981</xdr:colOff>
      <xdr:row>70</xdr:row>
      <xdr:rowOff>74543</xdr:rowOff>
    </xdr:to>
    <xdr:sp macro="" textlink="">
      <xdr:nvSpPr>
        <xdr:cNvPr id="20" name="Rounded Rectangle 19"/>
        <xdr:cNvSpPr/>
      </xdr:nvSpPr>
      <xdr:spPr>
        <a:xfrm>
          <a:off x="422413" y="9923203"/>
          <a:ext cx="2109198" cy="587427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762001</xdr:colOff>
      <xdr:row>102</xdr:row>
      <xdr:rowOff>58616</xdr:rowOff>
    </xdr:from>
    <xdr:to>
      <xdr:col>4</xdr:col>
      <xdr:colOff>21981</xdr:colOff>
      <xdr:row>105</xdr:row>
      <xdr:rowOff>14654</xdr:rowOff>
    </xdr:to>
    <xdr:sp macro="" textlink="">
      <xdr:nvSpPr>
        <xdr:cNvPr id="21" name="Rounded Rectangle 20"/>
        <xdr:cNvSpPr/>
      </xdr:nvSpPr>
      <xdr:spPr>
        <a:xfrm>
          <a:off x="952501" y="12002966"/>
          <a:ext cx="1574555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100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/>
            <xdr:cNvSpPr txBox="1"/>
          </xdr:nvSpPr>
          <xdr:spPr>
            <a:xfrm>
              <a:off x="246185" y="115941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2" name="TextBox 21"/>
            <xdr:cNvSpPr txBox="1"/>
          </xdr:nvSpPr>
          <xdr:spPr>
            <a:xfrm>
              <a:off x="246185" y="115941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100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/>
            <xdr:cNvSpPr txBox="1"/>
          </xdr:nvSpPr>
          <xdr:spPr>
            <a:xfrm>
              <a:off x="246185" y="117465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3" name="TextBox 22"/>
            <xdr:cNvSpPr txBox="1"/>
          </xdr:nvSpPr>
          <xdr:spPr>
            <a:xfrm>
              <a:off x="246185" y="117465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87</xdr:row>
      <xdr:rowOff>58616</xdr:rowOff>
    </xdr:from>
    <xdr:to>
      <xdr:col>4</xdr:col>
      <xdr:colOff>21981</xdr:colOff>
      <xdr:row>90</xdr:row>
      <xdr:rowOff>74543</xdr:rowOff>
    </xdr:to>
    <xdr:sp macro="" textlink="">
      <xdr:nvSpPr>
        <xdr:cNvPr id="24" name="Rounded Rectangle 23"/>
        <xdr:cNvSpPr/>
      </xdr:nvSpPr>
      <xdr:spPr>
        <a:xfrm>
          <a:off x="952501" y="9135941"/>
          <a:ext cx="1574555" cy="587427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84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Box 24"/>
            <xdr:cNvSpPr txBox="1"/>
          </xdr:nvSpPr>
          <xdr:spPr>
            <a:xfrm>
              <a:off x="246185" y="85461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5" name="TextBox 24"/>
            <xdr:cNvSpPr txBox="1"/>
          </xdr:nvSpPr>
          <xdr:spPr>
            <a:xfrm>
              <a:off x="246185" y="85461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84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/>
            <xdr:cNvSpPr txBox="1"/>
          </xdr:nvSpPr>
          <xdr:spPr>
            <a:xfrm>
              <a:off x="246185" y="86985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6" name="TextBox 25"/>
            <xdr:cNvSpPr txBox="1"/>
          </xdr:nvSpPr>
          <xdr:spPr>
            <a:xfrm>
              <a:off x="246185" y="86985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231913</xdr:colOff>
      <xdr:row>91</xdr:row>
      <xdr:rowOff>58616</xdr:rowOff>
    </xdr:from>
    <xdr:to>
      <xdr:col>4</xdr:col>
      <xdr:colOff>21981</xdr:colOff>
      <xdr:row>94</xdr:row>
      <xdr:rowOff>74543</xdr:rowOff>
    </xdr:to>
    <xdr:sp macro="" textlink="">
      <xdr:nvSpPr>
        <xdr:cNvPr id="27" name="Rounded Rectangle 26"/>
        <xdr:cNvSpPr/>
      </xdr:nvSpPr>
      <xdr:spPr>
        <a:xfrm>
          <a:off x="422413" y="9897941"/>
          <a:ext cx="2104643" cy="587427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231913</xdr:colOff>
      <xdr:row>106</xdr:row>
      <xdr:rowOff>58616</xdr:rowOff>
    </xdr:from>
    <xdr:to>
      <xdr:col>4</xdr:col>
      <xdr:colOff>21981</xdr:colOff>
      <xdr:row>109</xdr:row>
      <xdr:rowOff>74543</xdr:rowOff>
    </xdr:to>
    <xdr:sp macro="" textlink="">
      <xdr:nvSpPr>
        <xdr:cNvPr id="28" name="Rounded Rectangle 27"/>
        <xdr:cNvSpPr/>
      </xdr:nvSpPr>
      <xdr:spPr>
        <a:xfrm>
          <a:off x="422413" y="12755441"/>
          <a:ext cx="2104643" cy="587427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762001</xdr:colOff>
      <xdr:row>141</xdr:row>
      <xdr:rowOff>58616</xdr:rowOff>
    </xdr:from>
    <xdr:to>
      <xdr:col>4</xdr:col>
      <xdr:colOff>21981</xdr:colOff>
      <xdr:row>144</xdr:row>
      <xdr:rowOff>14654</xdr:rowOff>
    </xdr:to>
    <xdr:sp macro="" textlink="">
      <xdr:nvSpPr>
        <xdr:cNvPr id="29" name="Rounded Rectangle 28"/>
        <xdr:cNvSpPr/>
      </xdr:nvSpPr>
      <xdr:spPr>
        <a:xfrm>
          <a:off x="952501" y="19632491"/>
          <a:ext cx="1574555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139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TextBox 29"/>
            <xdr:cNvSpPr txBox="1"/>
          </xdr:nvSpPr>
          <xdr:spPr>
            <a:xfrm>
              <a:off x="246185" y="192236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0" name="TextBox 29"/>
            <xdr:cNvSpPr txBox="1"/>
          </xdr:nvSpPr>
          <xdr:spPr>
            <a:xfrm>
              <a:off x="246185" y="192236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139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TextBox 30"/>
            <xdr:cNvSpPr txBox="1"/>
          </xdr:nvSpPr>
          <xdr:spPr>
            <a:xfrm>
              <a:off x="246185" y="193760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1" name="TextBox 30"/>
            <xdr:cNvSpPr txBox="1"/>
          </xdr:nvSpPr>
          <xdr:spPr>
            <a:xfrm>
              <a:off x="246185" y="193760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126</xdr:row>
      <xdr:rowOff>58616</xdr:rowOff>
    </xdr:from>
    <xdr:to>
      <xdr:col>4</xdr:col>
      <xdr:colOff>21981</xdr:colOff>
      <xdr:row>129</xdr:row>
      <xdr:rowOff>74543</xdr:rowOff>
    </xdr:to>
    <xdr:sp macro="" textlink="">
      <xdr:nvSpPr>
        <xdr:cNvPr id="32" name="Rounded Rectangle 31"/>
        <xdr:cNvSpPr/>
      </xdr:nvSpPr>
      <xdr:spPr>
        <a:xfrm>
          <a:off x="952501" y="16765466"/>
          <a:ext cx="1574555" cy="587427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123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TextBox 32"/>
            <xdr:cNvSpPr txBox="1"/>
          </xdr:nvSpPr>
          <xdr:spPr>
            <a:xfrm>
              <a:off x="246185" y="161756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3" name="TextBox 32"/>
            <xdr:cNvSpPr txBox="1"/>
          </xdr:nvSpPr>
          <xdr:spPr>
            <a:xfrm>
              <a:off x="246185" y="161756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123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TextBox 33"/>
            <xdr:cNvSpPr txBox="1"/>
          </xdr:nvSpPr>
          <xdr:spPr>
            <a:xfrm>
              <a:off x="246185" y="163280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4" name="TextBox 33"/>
            <xdr:cNvSpPr txBox="1"/>
          </xdr:nvSpPr>
          <xdr:spPr>
            <a:xfrm>
              <a:off x="246185" y="163280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231913</xdr:colOff>
      <xdr:row>130</xdr:row>
      <xdr:rowOff>58616</xdr:rowOff>
    </xdr:from>
    <xdr:to>
      <xdr:col>4</xdr:col>
      <xdr:colOff>21981</xdr:colOff>
      <xdr:row>133</xdr:row>
      <xdr:rowOff>74543</xdr:rowOff>
    </xdr:to>
    <xdr:sp macro="" textlink="">
      <xdr:nvSpPr>
        <xdr:cNvPr id="35" name="Rounded Rectangle 34"/>
        <xdr:cNvSpPr/>
      </xdr:nvSpPr>
      <xdr:spPr>
        <a:xfrm>
          <a:off x="422413" y="17527466"/>
          <a:ext cx="2104643" cy="587427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231913</xdr:colOff>
      <xdr:row>145</xdr:row>
      <xdr:rowOff>58616</xdr:rowOff>
    </xdr:from>
    <xdr:to>
      <xdr:col>4</xdr:col>
      <xdr:colOff>21981</xdr:colOff>
      <xdr:row>148</xdr:row>
      <xdr:rowOff>74543</xdr:rowOff>
    </xdr:to>
    <xdr:sp macro="" textlink="">
      <xdr:nvSpPr>
        <xdr:cNvPr id="36" name="Rounded Rectangle 35"/>
        <xdr:cNvSpPr/>
      </xdr:nvSpPr>
      <xdr:spPr>
        <a:xfrm>
          <a:off x="422413" y="20384966"/>
          <a:ext cx="2104643" cy="587427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762001</xdr:colOff>
      <xdr:row>180</xdr:row>
      <xdr:rowOff>58616</xdr:rowOff>
    </xdr:from>
    <xdr:to>
      <xdr:col>4</xdr:col>
      <xdr:colOff>21981</xdr:colOff>
      <xdr:row>183</xdr:row>
      <xdr:rowOff>14654</xdr:rowOff>
    </xdr:to>
    <xdr:sp macro="" textlink="">
      <xdr:nvSpPr>
        <xdr:cNvPr id="45" name="Rounded Rectangle 44"/>
        <xdr:cNvSpPr/>
      </xdr:nvSpPr>
      <xdr:spPr>
        <a:xfrm>
          <a:off x="952501" y="27271541"/>
          <a:ext cx="1574555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178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TextBox 45"/>
            <xdr:cNvSpPr txBox="1"/>
          </xdr:nvSpPr>
          <xdr:spPr>
            <a:xfrm>
              <a:off x="246185" y="268626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6" name="TextBox 45"/>
            <xdr:cNvSpPr txBox="1"/>
          </xdr:nvSpPr>
          <xdr:spPr>
            <a:xfrm>
              <a:off x="246185" y="268626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178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TextBox 46"/>
            <xdr:cNvSpPr txBox="1"/>
          </xdr:nvSpPr>
          <xdr:spPr>
            <a:xfrm>
              <a:off x="246185" y="270150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7" name="TextBox 46"/>
            <xdr:cNvSpPr txBox="1"/>
          </xdr:nvSpPr>
          <xdr:spPr>
            <a:xfrm>
              <a:off x="246185" y="270150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165</xdr:row>
      <xdr:rowOff>58616</xdr:rowOff>
    </xdr:from>
    <xdr:to>
      <xdr:col>4</xdr:col>
      <xdr:colOff>21981</xdr:colOff>
      <xdr:row>168</xdr:row>
      <xdr:rowOff>74543</xdr:rowOff>
    </xdr:to>
    <xdr:sp macro="" textlink="">
      <xdr:nvSpPr>
        <xdr:cNvPr id="48" name="Rounded Rectangle 47"/>
        <xdr:cNvSpPr/>
      </xdr:nvSpPr>
      <xdr:spPr>
        <a:xfrm>
          <a:off x="952501" y="24404516"/>
          <a:ext cx="1574555" cy="587427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162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TextBox 48"/>
            <xdr:cNvSpPr txBox="1"/>
          </xdr:nvSpPr>
          <xdr:spPr>
            <a:xfrm>
              <a:off x="246185" y="238146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9" name="TextBox 48"/>
            <xdr:cNvSpPr txBox="1"/>
          </xdr:nvSpPr>
          <xdr:spPr>
            <a:xfrm>
              <a:off x="246185" y="238146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162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TextBox 49"/>
            <xdr:cNvSpPr txBox="1"/>
          </xdr:nvSpPr>
          <xdr:spPr>
            <a:xfrm>
              <a:off x="246185" y="239670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50" name="TextBox 49"/>
            <xdr:cNvSpPr txBox="1"/>
          </xdr:nvSpPr>
          <xdr:spPr>
            <a:xfrm>
              <a:off x="246185" y="2396709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231913</xdr:colOff>
      <xdr:row>169</xdr:row>
      <xdr:rowOff>58616</xdr:rowOff>
    </xdr:from>
    <xdr:to>
      <xdr:col>4</xdr:col>
      <xdr:colOff>21981</xdr:colOff>
      <xdr:row>172</xdr:row>
      <xdr:rowOff>74543</xdr:rowOff>
    </xdr:to>
    <xdr:sp macro="" textlink="">
      <xdr:nvSpPr>
        <xdr:cNvPr id="51" name="Rounded Rectangle 50"/>
        <xdr:cNvSpPr/>
      </xdr:nvSpPr>
      <xdr:spPr>
        <a:xfrm>
          <a:off x="422413" y="25166516"/>
          <a:ext cx="2104643" cy="587427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231913</xdr:colOff>
      <xdr:row>184</xdr:row>
      <xdr:rowOff>58616</xdr:rowOff>
    </xdr:from>
    <xdr:to>
      <xdr:col>4</xdr:col>
      <xdr:colOff>21981</xdr:colOff>
      <xdr:row>187</xdr:row>
      <xdr:rowOff>74543</xdr:rowOff>
    </xdr:to>
    <xdr:sp macro="" textlink="">
      <xdr:nvSpPr>
        <xdr:cNvPr id="52" name="Rounded Rectangle 51"/>
        <xdr:cNvSpPr/>
      </xdr:nvSpPr>
      <xdr:spPr>
        <a:xfrm>
          <a:off x="422413" y="28024016"/>
          <a:ext cx="2104643" cy="587427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762001</xdr:colOff>
      <xdr:row>219</xdr:row>
      <xdr:rowOff>58616</xdr:rowOff>
    </xdr:from>
    <xdr:to>
      <xdr:col>4</xdr:col>
      <xdr:colOff>21981</xdr:colOff>
      <xdr:row>222</xdr:row>
      <xdr:rowOff>14654</xdr:rowOff>
    </xdr:to>
    <xdr:sp macro="" textlink="">
      <xdr:nvSpPr>
        <xdr:cNvPr id="53" name="Rounded Rectangle 52"/>
        <xdr:cNvSpPr/>
      </xdr:nvSpPr>
      <xdr:spPr>
        <a:xfrm>
          <a:off x="952501" y="34910591"/>
          <a:ext cx="1574555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217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TextBox 53"/>
            <xdr:cNvSpPr txBox="1"/>
          </xdr:nvSpPr>
          <xdr:spPr>
            <a:xfrm>
              <a:off x="246185" y="345017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54" name="TextBox 53"/>
            <xdr:cNvSpPr txBox="1"/>
          </xdr:nvSpPr>
          <xdr:spPr>
            <a:xfrm>
              <a:off x="246185" y="345017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217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TextBox 54"/>
            <xdr:cNvSpPr txBox="1"/>
          </xdr:nvSpPr>
          <xdr:spPr>
            <a:xfrm>
              <a:off x="246185" y="346541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55" name="TextBox 54"/>
            <xdr:cNvSpPr txBox="1"/>
          </xdr:nvSpPr>
          <xdr:spPr>
            <a:xfrm>
              <a:off x="246185" y="346541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204</xdr:row>
      <xdr:rowOff>58616</xdr:rowOff>
    </xdr:from>
    <xdr:to>
      <xdr:col>4</xdr:col>
      <xdr:colOff>21981</xdr:colOff>
      <xdr:row>207</xdr:row>
      <xdr:rowOff>74543</xdr:rowOff>
    </xdr:to>
    <xdr:sp macro="" textlink="">
      <xdr:nvSpPr>
        <xdr:cNvPr id="56" name="Rounded Rectangle 55"/>
        <xdr:cNvSpPr/>
      </xdr:nvSpPr>
      <xdr:spPr>
        <a:xfrm>
          <a:off x="952501" y="32043566"/>
          <a:ext cx="1574555" cy="587427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201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TextBox 56"/>
            <xdr:cNvSpPr txBox="1"/>
          </xdr:nvSpPr>
          <xdr:spPr>
            <a:xfrm>
              <a:off x="246185" y="314537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57" name="TextBox 56"/>
            <xdr:cNvSpPr txBox="1"/>
          </xdr:nvSpPr>
          <xdr:spPr>
            <a:xfrm>
              <a:off x="246185" y="314537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201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TextBox 57"/>
            <xdr:cNvSpPr txBox="1"/>
          </xdr:nvSpPr>
          <xdr:spPr>
            <a:xfrm>
              <a:off x="246185" y="316061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58" name="TextBox 57"/>
            <xdr:cNvSpPr txBox="1"/>
          </xdr:nvSpPr>
          <xdr:spPr>
            <a:xfrm>
              <a:off x="246185" y="316061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231913</xdr:colOff>
      <xdr:row>208</xdr:row>
      <xdr:rowOff>58616</xdr:rowOff>
    </xdr:from>
    <xdr:to>
      <xdr:col>4</xdr:col>
      <xdr:colOff>21981</xdr:colOff>
      <xdr:row>211</xdr:row>
      <xdr:rowOff>74543</xdr:rowOff>
    </xdr:to>
    <xdr:sp macro="" textlink="">
      <xdr:nvSpPr>
        <xdr:cNvPr id="59" name="Rounded Rectangle 58"/>
        <xdr:cNvSpPr/>
      </xdr:nvSpPr>
      <xdr:spPr>
        <a:xfrm>
          <a:off x="422413" y="32805566"/>
          <a:ext cx="2104643" cy="587427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231913</xdr:colOff>
      <xdr:row>223</xdr:row>
      <xdr:rowOff>58616</xdr:rowOff>
    </xdr:from>
    <xdr:to>
      <xdr:col>4</xdr:col>
      <xdr:colOff>21981</xdr:colOff>
      <xdr:row>226</xdr:row>
      <xdr:rowOff>74543</xdr:rowOff>
    </xdr:to>
    <xdr:sp macro="" textlink="">
      <xdr:nvSpPr>
        <xdr:cNvPr id="60" name="Rounded Rectangle 59"/>
        <xdr:cNvSpPr/>
      </xdr:nvSpPr>
      <xdr:spPr>
        <a:xfrm>
          <a:off x="422413" y="35663066"/>
          <a:ext cx="2104643" cy="587427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762001</xdr:colOff>
      <xdr:row>27</xdr:row>
      <xdr:rowOff>58616</xdr:rowOff>
    </xdr:from>
    <xdr:to>
      <xdr:col>4</xdr:col>
      <xdr:colOff>21981</xdr:colOff>
      <xdr:row>30</xdr:row>
      <xdr:rowOff>14654</xdr:rowOff>
    </xdr:to>
    <xdr:sp macro="" textlink="">
      <xdr:nvSpPr>
        <xdr:cNvPr id="3" name="Rounded Rectangle 2"/>
        <xdr:cNvSpPr/>
      </xdr:nvSpPr>
      <xdr:spPr>
        <a:xfrm>
          <a:off x="952501" y="3194539"/>
          <a:ext cx="1480038" cy="410307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25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46185" y="4695395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46185" y="4695395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25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46185" y="4847795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46185" y="4847795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17</xdr:row>
      <xdr:rowOff>58616</xdr:rowOff>
    </xdr:from>
    <xdr:to>
      <xdr:col>4</xdr:col>
      <xdr:colOff>21981</xdr:colOff>
      <xdr:row>20</xdr:row>
      <xdr:rowOff>14654</xdr:rowOff>
    </xdr:to>
    <xdr:sp macro="" textlink="">
      <xdr:nvSpPr>
        <xdr:cNvPr id="6" name="Rounded Rectangle 5"/>
        <xdr:cNvSpPr/>
      </xdr:nvSpPr>
      <xdr:spPr>
        <a:xfrm>
          <a:off x="952501" y="8040566"/>
          <a:ext cx="150788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15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246185" y="2783826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246185" y="2783826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15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246185" y="2936226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246185" y="2936226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56</xdr:row>
      <xdr:rowOff>58616</xdr:rowOff>
    </xdr:from>
    <xdr:to>
      <xdr:col>4</xdr:col>
      <xdr:colOff>21981</xdr:colOff>
      <xdr:row>59</xdr:row>
      <xdr:rowOff>14654</xdr:rowOff>
    </xdr:to>
    <xdr:sp macro="" textlink="">
      <xdr:nvSpPr>
        <xdr:cNvPr id="9" name="Rounded Rectangle 8"/>
        <xdr:cNvSpPr/>
      </xdr:nvSpPr>
      <xdr:spPr>
        <a:xfrm>
          <a:off x="952501" y="5099539"/>
          <a:ext cx="1641230" cy="410307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54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246185" y="4686300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246185" y="4686300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54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246185" y="4838700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246185" y="4838700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46</xdr:row>
      <xdr:rowOff>58616</xdr:rowOff>
    </xdr:from>
    <xdr:to>
      <xdr:col>4</xdr:col>
      <xdr:colOff>21981</xdr:colOff>
      <xdr:row>49</xdr:row>
      <xdr:rowOff>14654</xdr:rowOff>
    </xdr:to>
    <xdr:sp macro="" textlink="">
      <xdr:nvSpPr>
        <xdr:cNvPr id="12" name="Rounded Rectangle 11"/>
        <xdr:cNvSpPr/>
      </xdr:nvSpPr>
      <xdr:spPr>
        <a:xfrm>
          <a:off x="952501" y="3194539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44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246185" y="2781300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246185" y="2781300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44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/>
            <xdr:cNvSpPr txBox="1"/>
          </xdr:nvSpPr>
          <xdr:spPr>
            <a:xfrm>
              <a:off x="246185" y="2933700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4" name="TextBox 13"/>
            <xdr:cNvSpPr txBox="1"/>
          </xdr:nvSpPr>
          <xdr:spPr>
            <a:xfrm>
              <a:off x="246185" y="2933700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227134</xdr:colOff>
      <xdr:row>60</xdr:row>
      <xdr:rowOff>58616</xdr:rowOff>
    </xdr:from>
    <xdr:to>
      <xdr:col>4</xdr:col>
      <xdr:colOff>51287</xdr:colOff>
      <xdr:row>63</xdr:row>
      <xdr:rowOff>14654</xdr:rowOff>
    </xdr:to>
    <xdr:sp macro="" textlink="">
      <xdr:nvSpPr>
        <xdr:cNvPr id="15" name="Rounded Rectangle 14"/>
        <xdr:cNvSpPr/>
      </xdr:nvSpPr>
      <xdr:spPr>
        <a:xfrm>
          <a:off x="417634" y="11422674"/>
          <a:ext cx="2205403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762001</xdr:colOff>
      <xdr:row>89</xdr:row>
      <xdr:rowOff>58616</xdr:rowOff>
    </xdr:from>
    <xdr:to>
      <xdr:col>4</xdr:col>
      <xdr:colOff>21981</xdr:colOff>
      <xdr:row>92</xdr:row>
      <xdr:rowOff>14654</xdr:rowOff>
    </xdr:to>
    <xdr:sp macro="" textlink="">
      <xdr:nvSpPr>
        <xdr:cNvPr id="23" name="Rounded Rectangle 22"/>
        <xdr:cNvSpPr/>
      </xdr:nvSpPr>
      <xdr:spPr>
        <a:xfrm>
          <a:off x="952501" y="10668001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87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/>
            <xdr:cNvSpPr txBox="1"/>
          </xdr:nvSpPr>
          <xdr:spPr>
            <a:xfrm>
              <a:off x="246185" y="1025476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4" name="TextBox 23"/>
            <xdr:cNvSpPr txBox="1"/>
          </xdr:nvSpPr>
          <xdr:spPr>
            <a:xfrm>
              <a:off x="246185" y="1025476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87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Box 24"/>
            <xdr:cNvSpPr txBox="1"/>
          </xdr:nvSpPr>
          <xdr:spPr>
            <a:xfrm>
              <a:off x="246185" y="1040716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5" name="TextBox 24"/>
            <xdr:cNvSpPr txBox="1"/>
          </xdr:nvSpPr>
          <xdr:spPr>
            <a:xfrm>
              <a:off x="246185" y="1040716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79</xdr:row>
      <xdr:rowOff>58616</xdr:rowOff>
    </xdr:from>
    <xdr:to>
      <xdr:col>4</xdr:col>
      <xdr:colOff>21981</xdr:colOff>
      <xdr:row>82</xdr:row>
      <xdr:rowOff>14654</xdr:rowOff>
    </xdr:to>
    <xdr:sp macro="" textlink="">
      <xdr:nvSpPr>
        <xdr:cNvPr id="26" name="Rounded Rectangle 25"/>
        <xdr:cNvSpPr/>
      </xdr:nvSpPr>
      <xdr:spPr>
        <a:xfrm>
          <a:off x="952501" y="8741020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77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Box 26"/>
            <xdr:cNvSpPr txBox="1"/>
          </xdr:nvSpPr>
          <xdr:spPr>
            <a:xfrm>
              <a:off x="246185" y="832778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7" name="TextBox 26"/>
            <xdr:cNvSpPr txBox="1"/>
          </xdr:nvSpPr>
          <xdr:spPr>
            <a:xfrm>
              <a:off x="246185" y="832778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77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TextBox 27"/>
            <xdr:cNvSpPr txBox="1"/>
          </xdr:nvSpPr>
          <xdr:spPr>
            <a:xfrm>
              <a:off x="246185" y="848018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8" name="TextBox 27"/>
            <xdr:cNvSpPr txBox="1"/>
          </xdr:nvSpPr>
          <xdr:spPr>
            <a:xfrm>
              <a:off x="246185" y="848018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227134</xdr:colOff>
      <xdr:row>93</xdr:row>
      <xdr:rowOff>58616</xdr:rowOff>
    </xdr:from>
    <xdr:to>
      <xdr:col>4</xdr:col>
      <xdr:colOff>51287</xdr:colOff>
      <xdr:row>96</xdr:row>
      <xdr:rowOff>14654</xdr:rowOff>
    </xdr:to>
    <xdr:sp macro="" textlink="">
      <xdr:nvSpPr>
        <xdr:cNvPr id="29" name="Rounded Rectangle 28"/>
        <xdr:cNvSpPr/>
      </xdr:nvSpPr>
      <xdr:spPr>
        <a:xfrm>
          <a:off x="417634" y="11422674"/>
          <a:ext cx="2205403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762001</xdr:colOff>
      <xdr:row>122</xdr:row>
      <xdr:rowOff>58616</xdr:rowOff>
    </xdr:from>
    <xdr:to>
      <xdr:col>4</xdr:col>
      <xdr:colOff>21981</xdr:colOff>
      <xdr:row>125</xdr:row>
      <xdr:rowOff>14654</xdr:rowOff>
    </xdr:to>
    <xdr:sp macro="" textlink="">
      <xdr:nvSpPr>
        <xdr:cNvPr id="30" name="Rounded Rectangle 29"/>
        <xdr:cNvSpPr/>
      </xdr:nvSpPr>
      <xdr:spPr>
        <a:xfrm>
          <a:off x="952501" y="17108366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120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TextBox 30"/>
            <xdr:cNvSpPr txBox="1"/>
          </xdr:nvSpPr>
          <xdr:spPr>
            <a:xfrm>
              <a:off x="246185" y="16695127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1" name="TextBox 30"/>
            <xdr:cNvSpPr txBox="1"/>
          </xdr:nvSpPr>
          <xdr:spPr>
            <a:xfrm>
              <a:off x="246185" y="16695127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120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TextBox 31"/>
            <xdr:cNvSpPr txBox="1"/>
          </xdr:nvSpPr>
          <xdr:spPr>
            <a:xfrm>
              <a:off x="246185" y="16847527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2" name="TextBox 31"/>
            <xdr:cNvSpPr txBox="1"/>
          </xdr:nvSpPr>
          <xdr:spPr>
            <a:xfrm>
              <a:off x="246185" y="16847527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112</xdr:row>
      <xdr:rowOff>58616</xdr:rowOff>
    </xdr:from>
    <xdr:to>
      <xdr:col>4</xdr:col>
      <xdr:colOff>21981</xdr:colOff>
      <xdr:row>115</xdr:row>
      <xdr:rowOff>14654</xdr:rowOff>
    </xdr:to>
    <xdr:sp macro="" textlink="">
      <xdr:nvSpPr>
        <xdr:cNvPr id="33" name="Rounded Rectangle 32"/>
        <xdr:cNvSpPr/>
      </xdr:nvSpPr>
      <xdr:spPr>
        <a:xfrm>
          <a:off x="952501" y="15181385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110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TextBox 33"/>
            <xdr:cNvSpPr txBox="1"/>
          </xdr:nvSpPr>
          <xdr:spPr>
            <a:xfrm>
              <a:off x="246185" y="14768146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4" name="TextBox 33"/>
            <xdr:cNvSpPr txBox="1"/>
          </xdr:nvSpPr>
          <xdr:spPr>
            <a:xfrm>
              <a:off x="246185" y="14768146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110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TextBox 34"/>
            <xdr:cNvSpPr txBox="1"/>
          </xdr:nvSpPr>
          <xdr:spPr>
            <a:xfrm>
              <a:off x="246185" y="14920546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5" name="TextBox 34"/>
            <xdr:cNvSpPr txBox="1"/>
          </xdr:nvSpPr>
          <xdr:spPr>
            <a:xfrm>
              <a:off x="246185" y="14920546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227134</xdr:colOff>
      <xdr:row>126</xdr:row>
      <xdr:rowOff>58616</xdr:rowOff>
    </xdr:from>
    <xdr:to>
      <xdr:col>4</xdr:col>
      <xdr:colOff>51287</xdr:colOff>
      <xdr:row>129</xdr:row>
      <xdr:rowOff>14654</xdr:rowOff>
    </xdr:to>
    <xdr:sp macro="" textlink="">
      <xdr:nvSpPr>
        <xdr:cNvPr id="36" name="Rounded Rectangle 35"/>
        <xdr:cNvSpPr/>
      </xdr:nvSpPr>
      <xdr:spPr>
        <a:xfrm>
          <a:off x="417634" y="17863039"/>
          <a:ext cx="2205403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762001</xdr:colOff>
      <xdr:row>155</xdr:row>
      <xdr:rowOff>58616</xdr:rowOff>
    </xdr:from>
    <xdr:to>
      <xdr:col>4</xdr:col>
      <xdr:colOff>21981</xdr:colOff>
      <xdr:row>158</xdr:row>
      <xdr:rowOff>14654</xdr:rowOff>
    </xdr:to>
    <xdr:sp macro="" textlink="">
      <xdr:nvSpPr>
        <xdr:cNvPr id="37" name="Rounded Rectangle 36"/>
        <xdr:cNvSpPr/>
      </xdr:nvSpPr>
      <xdr:spPr>
        <a:xfrm>
          <a:off x="952501" y="23548731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153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8" name="TextBox 37"/>
            <xdr:cNvSpPr txBox="1"/>
          </xdr:nvSpPr>
          <xdr:spPr>
            <a:xfrm>
              <a:off x="246185" y="23135492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8" name="TextBox 37"/>
            <xdr:cNvSpPr txBox="1"/>
          </xdr:nvSpPr>
          <xdr:spPr>
            <a:xfrm>
              <a:off x="246185" y="23135492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153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9" name="TextBox 38"/>
            <xdr:cNvSpPr txBox="1"/>
          </xdr:nvSpPr>
          <xdr:spPr>
            <a:xfrm>
              <a:off x="246185" y="23287892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9" name="TextBox 38"/>
            <xdr:cNvSpPr txBox="1"/>
          </xdr:nvSpPr>
          <xdr:spPr>
            <a:xfrm>
              <a:off x="246185" y="23287892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145</xdr:row>
      <xdr:rowOff>58616</xdr:rowOff>
    </xdr:from>
    <xdr:to>
      <xdr:col>4</xdr:col>
      <xdr:colOff>21981</xdr:colOff>
      <xdr:row>148</xdr:row>
      <xdr:rowOff>14654</xdr:rowOff>
    </xdr:to>
    <xdr:sp macro="" textlink="">
      <xdr:nvSpPr>
        <xdr:cNvPr id="40" name="Rounded Rectangle 39"/>
        <xdr:cNvSpPr/>
      </xdr:nvSpPr>
      <xdr:spPr>
        <a:xfrm>
          <a:off x="952501" y="21621751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143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1" name="TextBox 40"/>
            <xdr:cNvSpPr txBox="1"/>
          </xdr:nvSpPr>
          <xdr:spPr>
            <a:xfrm>
              <a:off x="246185" y="2120851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1" name="TextBox 40"/>
            <xdr:cNvSpPr txBox="1"/>
          </xdr:nvSpPr>
          <xdr:spPr>
            <a:xfrm>
              <a:off x="246185" y="2120851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143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TextBox 41"/>
            <xdr:cNvSpPr txBox="1"/>
          </xdr:nvSpPr>
          <xdr:spPr>
            <a:xfrm>
              <a:off x="246185" y="2136091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2" name="TextBox 41"/>
            <xdr:cNvSpPr txBox="1"/>
          </xdr:nvSpPr>
          <xdr:spPr>
            <a:xfrm>
              <a:off x="246185" y="21360911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227134</xdr:colOff>
      <xdr:row>159</xdr:row>
      <xdr:rowOff>58616</xdr:rowOff>
    </xdr:from>
    <xdr:to>
      <xdr:col>4</xdr:col>
      <xdr:colOff>51287</xdr:colOff>
      <xdr:row>162</xdr:row>
      <xdr:rowOff>14654</xdr:rowOff>
    </xdr:to>
    <xdr:sp macro="" textlink="">
      <xdr:nvSpPr>
        <xdr:cNvPr id="43" name="Rounded Rectangle 42"/>
        <xdr:cNvSpPr/>
      </xdr:nvSpPr>
      <xdr:spPr>
        <a:xfrm>
          <a:off x="417634" y="24303404"/>
          <a:ext cx="2205403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</xdr:col>
      <xdr:colOff>762001</xdr:colOff>
      <xdr:row>188</xdr:row>
      <xdr:rowOff>58616</xdr:rowOff>
    </xdr:from>
    <xdr:to>
      <xdr:col>4</xdr:col>
      <xdr:colOff>21981</xdr:colOff>
      <xdr:row>191</xdr:row>
      <xdr:rowOff>14654</xdr:rowOff>
    </xdr:to>
    <xdr:sp macro="" textlink="">
      <xdr:nvSpPr>
        <xdr:cNvPr id="44" name="Rounded Rectangle 43"/>
        <xdr:cNvSpPr/>
      </xdr:nvSpPr>
      <xdr:spPr>
        <a:xfrm>
          <a:off x="952501" y="29989097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186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5" name="TextBox 44"/>
            <xdr:cNvSpPr txBox="1"/>
          </xdr:nvSpPr>
          <xdr:spPr>
            <a:xfrm>
              <a:off x="246185" y="2957585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5" name="TextBox 44"/>
            <xdr:cNvSpPr txBox="1"/>
          </xdr:nvSpPr>
          <xdr:spPr>
            <a:xfrm>
              <a:off x="246185" y="2957585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186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TextBox 45"/>
            <xdr:cNvSpPr txBox="1"/>
          </xdr:nvSpPr>
          <xdr:spPr>
            <a:xfrm>
              <a:off x="246185" y="2972825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6" name="TextBox 45"/>
            <xdr:cNvSpPr txBox="1"/>
          </xdr:nvSpPr>
          <xdr:spPr>
            <a:xfrm>
              <a:off x="246185" y="2972825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178</xdr:row>
      <xdr:rowOff>58616</xdr:rowOff>
    </xdr:from>
    <xdr:to>
      <xdr:col>4</xdr:col>
      <xdr:colOff>21981</xdr:colOff>
      <xdr:row>181</xdr:row>
      <xdr:rowOff>14654</xdr:rowOff>
    </xdr:to>
    <xdr:sp macro="" textlink="">
      <xdr:nvSpPr>
        <xdr:cNvPr id="47" name="Rounded Rectangle 46"/>
        <xdr:cNvSpPr/>
      </xdr:nvSpPr>
      <xdr:spPr>
        <a:xfrm>
          <a:off x="952501" y="28062116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176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TextBox 47"/>
            <xdr:cNvSpPr txBox="1"/>
          </xdr:nvSpPr>
          <xdr:spPr>
            <a:xfrm>
              <a:off x="246185" y="27648877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8" name="TextBox 47"/>
            <xdr:cNvSpPr txBox="1"/>
          </xdr:nvSpPr>
          <xdr:spPr>
            <a:xfrm>
              <a:off x="246185" y="27648877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176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TextBox 48"/>
            <xdr:cNvSpPr txBox="1"/>
          </xdr:nvSpPr>
          <xdr:spPr>
            <a:xfrm>
              <a:off x="246185" y="27801277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9" name="TextBox 48"/>
            <xdr:cNvSpPr txBox="1"/>
          </xdr:nvSpPr>
          <xdr:spPr>
            <a:xfrm>
              <a:off x="246185" y="27801277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227134</xdr:colOff>
      <xdr:row>192</xdr:row>
      <xdr:rowOff>58616</xdr:rowOff>
    </xdr:from>
    <xdr:to>
      <xdr:col>4</xdr:col>
      <xdr:colOff>51287</xdr:colOff>
      <xdr:row>195</xdr:row>
      <xdr:rowOff>14654</xdr:rowOff>
    </xdr:to>
    <xdr:sp macro="" textlink="">
      <xdr:nvSpPr>
        <xdr:cNvPr id="50" name="Rounded Rectangle 49"/>
        <xdr:cNvSpPr/>
      </xdr:nvSpPr>
      <xdr:spPr>
        <a:xfrm>
          <a:off x="417634" y="30743770"/>
          <a:ext cx="2205403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312126</xdr:colOff>
      <xdr:row>13</xdr:row>
      <xdr:rowOff>4395</xdr:rowOff>
    </xdr:from>
    <xdr:ext cx="1510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8884626" y="2788626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id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  <m:sub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8884626" y="2788626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̅_𝑖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43</xdr:row>
      <xdr:rowOff>58616</xdr:rowOff>
    </xdr:from>
    <xdr:to>
      <xdr:col>4</xdr:col>
      <xdr:colOff>21981</xdr:colOff>
      <xdr:row>46</xdr:row>
      <xdr:rowOff>14654</xdr:rowOff>
    </xdr:to>
    <xdr:sp macro="" textlink="">
      <xdr:nvSpPr>
        <xdr:cNvPr id="4" name="Rounded Rectangle 3"/>
        <xdr:cNvSpPr/>
      </xdr:nvSpPr>
      <xdr:spPr>
        <a:xfrm>
          <a:off x="952501" y="7723440"/>
          <a:ext cx="1501156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41</xdr:row>
      <xdr:rowOff>11723</xdr:rowOff>
    </xdr:from>
    <xdr:ext cx="1409700" cy="1840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46185" y="7575694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46185" y="7575694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1</xdr:col>
      <xdr:colOff>55685</xdr:colOff>
      <xdr:row>41</xdr:row>
      <xdr:rowOff>164123</xdr:rowOff>
    </xdr:from>
    <xdr:ext cx="1409700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246185" y="7728094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b>
                      </m:sSub>
                      <m:r>
                        <a:rPr lang="id-ID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,</m:t>
                      </m:r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246185" y="7728094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762001</xdr:colOff>
      <xdr:row>27</xdr:row>
      <xdr:rowOff>58616</xdr:rowOff>
    </xdr:from>
    <xdr:to>
      <xdr:col>4</xdr:col>
      <xdr:colOff>21981</xdr:colOff>
      <xdr:row>30</xdr:row>
      <xdr:rowOff>14654</xdr:rowOff>
    </xdr:to>
    <xdr:sp macro="" textlink="">
      <xdr:nvSpPr>
        <xdr:cNvPr id="2" name="Rounded Rectangle 1"/>
        <xdr:cNvSpPr/>
      </xdr:nvSpPr>
      <xdr:spPr>
        <a:xfrm>
          <a:off x="952501" y="5068766"/>
          <a:ext cx="1641230" cy="4132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25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246185" y="46599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246185" y="46599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25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46185" y="48123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46185" y="48123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17</xdr:row>
      <xdr:rowOff>58616</xdr:rowOff>
    </xdr:from>
    <xdr:to>
      <xdr:col>4</xdr:col>
      <xdr:colOff>21981</xdr:colOff>
      <xdr:row>20</xdr:row>
      <xdr:rowOff>14654</xdr:rowOff>
    </xdr:to>
    <xdr:sp macro="" textlink="">
      <xdr:nvSpPr>
        <xdr:cNvPr id="5" name="Rounded Rectangle 4"/>
        <xdr:cNvSpPr/>
      </xdr:nvSpPr>
      <xdr:spPr>
        <a:xfrm>
          <a:off x="952501" y="3173291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15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246185" y="27644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246185" y="27644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15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246185" y="29168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246185" y="29168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56</xdr:row>
      <xdr:rowOff>58616</xdr:rowOff>
    </xdr:from>
    <xdr:to>
      <xdr:col>4</xdr:col>
      <xdr:colOff>21981</xdr:colOff>
      <xdr:row>59</xdr:row>
      <xdr:rowOff>14654</xdr:rowOff>
    </xdr:to>
    <xdr:sp macro="" textlink="">
      <xdr:nvSpPr>
        <xdr:cNvPr id="8" name="Rounded Rectangle 7"/>
        <xdr:cNvSpPr/>
      </xdr:nvSpPr>
      <xdr:spPr>
        <a:xfrm>
          <a:off x="952501" y="10602791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54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246185" y="101939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246185" y="101939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54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246185" y="103463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246185" y="103463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46</xdr:row>
      <xdr:rowOff>58616</xdr:rowOff>
    </xdr:from>
    <xdr:to>
      <xdr:col>4</xdr:col>
      <xdr:colOff>21981</xdr:colOff>
      <xdr:row>49</xdr:row>
      <xdr:rowOff>14654</xdr:rowOff>
    </xdr:to>
    <xdr:sp macro="" textlink="">
      <xdr:nvSpPr>
        <xdr:cNvPr id="11" name="Rounded Rectangle 10"/>
        <xdr:cNvSpPr/>
      </xdr:nvSpPr>
      <xdr:spPr>
        <a:xfrm>
          <a:off x="952501" y="8688266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44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/>
            <xdr:cNvSpPr txBox="1"/>
          </xdr:nvSpPr>
          <xdr:spPr>
            <a:xfrm>
              <a:off x="246185" y="82794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2" name="TextBox 11"/>
            <xdr:cNvSpPr txBox="1"/>
          </xdr:nvSpPr>
          <xdr:spPr>
            <a:xfrm>
              <a:off x="246185" y="82794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44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246185" y="84318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246185" y="84318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312126</xdr:colOff>
      <xdr:row>13</xdr:row>
      <xdr:rowOff>4395</xdr:rowOff>
    </xdr:from>
    <xdr:ext cx="1510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6150951" y="2480895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id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  <m:sub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150951" y="2480895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̅_𝑖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43</xdr:row>
      <xdr:rowOff>58616</xdr:rowOff>
    </xdr:from>
    <xdr:to>
      <xdr:col>4</xdr:col>
      <xdr:colOff>21981</xdr:colOff>
      <xdr:row>46</xdr:row>
      <xdr:rowOff>14654</xdr:rowOff>
    </xdr:to>
    <xdr:sp macro="" textlink="">
      <xdr:nvSpPr>
        <xdr:cNvPr id="3" name="Rounded Rectangle 2"/>
        <xdr:cNvSpPr/>
      </xdr:nvSpPr>
      <xdr:spPr>
        <a:xfrm>
          <a:off x="952501" y="8040566"/>
          <a:ext cx="181268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41</xdr:row>
      <xdr:rowOff>11723</xdr:rowOff>
    </xdr:from>
    <xdr:ext cx="1409700" cy="1840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46185" y="7631723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46185" y="7631723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1</xdr:col>
      <xdr:colOff>55685</xdr:colOff>
      <xdr:row>41</xdr:row>
      <xdr:rowOff>164123</xdr:rowOff>
    </xdr:from>
    <xdr:ext cx="1409700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46185" y="7784123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b>
                      </m:sSub>
                      <m:r>
                        <a:rPr lang="id-ID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,</m:t>
                      </m:r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46185" y="7784123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9</xdr:col>
      <xdr:colOff>312126</xdr:colOff>
      <xdr:row>59</xdr:row>
      <xdr:rowOff>4395</xdr:rowOff>
    </xdr:from>
    <xdr:ext cx="1510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5536222" y="2495549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id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  <m:sub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5536222" y="2495549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̅_𝑖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89</xdr:row>
      <xdr:rowOff>58616</xdr:rowOff>
    </xdr:from>
    <xdr:to>
      <xdr:col>4</xdr:col>
      <xdr:colOff>21981</xdr:colOff>
      <xdr:row>92</xdr:row>
      <xdr:rowOff>14654</xdr:rowOff>
    </xdr:to>
    <xdr:sp macro="" textlink="">
      <xdr:nvSpPr>
        <xdr:cNvPr id="7" name="Rounded Rectangle 6"/>
        <xdr:cNvSpPr/>
      </xdr:nvSpPr>
      <xdr:spPr>
        <a:xfrm>
          <a:off x="952501" y="8118231"/>
          <a:ext cx="1809749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87</xdr:row>
      <xdr:rowOff>11723</xdr:rowOff>
    </xdr:from>
    <xdr:ext cx="1409700" cy="1840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246185" y="7704992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246185" y="7704992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1</xdr:col>
      <xdr:colOff>55685</xdr:colOff>
      <xdr:row>87</xdr:row>
      <xdr:rowOff>164123</xdr:rowOff>
    </xdr:from>
    <xdr:ext cx="1409700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246185" y="7857392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b>
                      </m:sSub>
                      <m:r>
                        <a:rPr lang="id-ID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,</m:t>
                      </m:r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246185" y="7857392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twoCellAnchor>
    <xdr:from>
      <xdr:col>1</xdr:col>
      <xdr:colOff>219809</xdr:colOff>
      <xdr:row>93</xdr:row>
      <xdr:rowOff>58616</xdr:rowOff>
    </xdr:from>
    <xdr:to>
      <xdr:col>3</xdr:col>
      <xdr:colOff>395653</xdr:colOff>
      <xdr:row>96</xdr:row>
      <xdr:rowOff>14654</xdr:rowOff>
    </xdr:to>
    <xdr:sp macro="" textlink="">
      <xdr:nvSpPr>
        <xdr:cNvPr id="10" name="Rounded Rectangle 9"/>
        <xdr:cNvSpPr/>
      </xdr:nvSpPr>
      <xdr:spPr>
        <a:xfrm>
          <a:off x="410309" y="17613924"/>
          <a:ext cx="2022229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9</xdr:col>
      <xdr:colOff>312126</xdr:colOff>
      <xdr:row>109</xdr:row>
      <xdr:rowOff>4395</xdr:rowOff>
    </xdr:from>
    <xdr:ext cx="1510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6144357" y="11236568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id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  <m:sub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6144357" y="11236568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̅_𝑖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139</xdr:row>
      <xdr:rowOff>58616</xdr:rowOff>
    </xdr:from>
    <xdr:to>
      <xdr:col>4</xdr:col>
      <xdr:colOff>21981</xdr:colOff>
      <xdr:row>142</xdr:row>
      <xdr:rowOff>14654</xdr:rowOff>
    </xdr:to>
    <xdr:sp macro="" textlink="">
      <xdr:nvSpPr>
        <xdr:cNvPr id="12" name="Rounded Rectangle 11"/>
        <xdr:cNvSpPr/>
      </xdr:nvSpPr>
      <xdr:spPr>
        <a:xfrm>
          <a:off x="952501" y="16859251"/>
          <a:ext cx="1809749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137</xdr:row>
      <xdr:rowOff>11723</xdr:rowOff>
    </xdr:from>
    <xdr:ext cx="1409700" cy="1840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246185" y="16446011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246185" y="16446011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1</xdr:col>
      <xdr:colOff>55685</xdr:colOff>
      <xdr:row>137</xdr:row>
      <xdr:rowOff>164123</xdr:rowOff>
    </xdr:from>
    <xdr:ext cx="1409700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/>
            <xdr:cNvSpPr txBox="1"/>
          </xdr:nvSpPr>
          <xdr:spPr>
            <a:xfrm>
              <a:off x="246185" y="16598411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b>
                      </m:sSub>
                      <m:r>
                        <a:rPr lang="id-ID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,</m:t>
                      </m:r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14" name="TextBox 13"/>
            <xdr:cNvSpPr txBox="1"/>
          </xdr:nvSpPr>
          <xdr:spPr>
            <a:xfrm>
              <a:off x="246185" y="16598411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twoCellAnchor>
    <xdr:from>
      <xdr:col>1</xdr:col>
      <xdr:colOff>219809</xdr:colOff>
      <xdr:row>143</xdr:row>
      <xdr:rowOff>58616</xdr:rowOff>
    </xdr:from>
    <xdr:to>
      <xdr:col>3</xdr:col>
      <xdr:colOff>395653</xdr:colOff>
      <xdr:row>146</xdr:row>
      <xdr:rowOff>14654</xdr:rowOff>
    </xdr:to>
    <xdr:sp macro="" textlink="">
      <xdr:nvSpPr>
        <xdr:cNvPr id="15" name="Rounded Rectangle 14"/>
        <xdr:cNvSpPr/>
      </xdr:nvSpPr>
      <xdr:spPr>
        <a:xfrm>
          <a:off x="410309" y="17613924"/>
          <a:ext cx="2022229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9</xdr:col>
      <xdr:colOff>312126</xdr:colOff>
      <xdr:row>159</xdr:row>
      <xdr:rowOff>4395</xdr:rowOff>
    </xdr:from>
    <xdr:ext cx="1510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/>
            <xdr:cNvSpPr txBox="1"/>
          </xdr:nvSpPr>
          <xdr:spPr>
            <a:xfrm>
              <a:off x="6144357" y="20732260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id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  <m:sub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6" name="TextBox 15"/>
            <xdr:cNvSpPr txBox="1"/>
          </xdr:nvSpPr>
          <xdr:spPr>
            <a:xfrm>
              <a:off x="6144357" y="20732260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̅_𝑖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189</xdr:row>
      <xdr:rowOff>58616</xdr:rowOff>
    </xdr:from>
    <xdr:to>
      <xdr:col>4</xdr:col>
      <xdr:colOff>21981</xdr:colOff>
      <xdr:row>192</xdr:row>
      <xdr:rowOff>14654</xdr:rowOff>
    </xdr:to>
    <xdr:sp macro="" textlink="">
      <xdr:nvSpPr>
        <xdr:cNvPr id="17" name="Rounded Rectangle 16"/>
        <xdr:cNvSpPr/>
      </xdr:nvSpPr>
      <xdr:spPr>
        <a:xfrm>
          <a:off x="952501" y="26354943"/>
          <a:ext cx="1809749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187</xdr:row>
      <xdr:rowOff>11723</xdr:rowOff>
    </xdr:from>
    <xdr:ext cx="1409700" cy="1840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/>
            <xdr:cNvSpPr txBox="1"/>
          </xdr:nvSpPr>
          <xdr:spPr>
            <a:xfrm>
              <a:off x="246185" y="25941704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246185" y="25941704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1</xdr:col>
      <xdr:colOff>55685</xdr:colOff>
      <xdr:row>187</xdr:row>
      <xdr:rowOff>164123</xdr:rowOff>
    </xdr:from>
    <xdr:ext cx="1409700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/>
            <xdr:cNvSpPr txBox="1"/>
          </xdr:nvSpPr>
          <xdr:spPr>
            <a:xfrm>
              <a:off x="246185" y="26094104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b>
                      </m:sSub>
                      <m:r>
                        <a:rPr lang="id-ID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,</m:t>
                      </m:r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19" name="TextBox 18"/>
            <xdr:cNvSpPr txBox="1"/>
          </xdr:nvSpPr>
          <xdr:spPr>
            <a:xfrm>
              <a:off x="246185" y="26094104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twoCellAnchor>
    <xdr:from>
      <xdr:col>1</xdr:col>
      <xdr:colOff>219809</xdr:colOff>
      <xdr:row>193</xdr:row>
      <xdr:rowOff>58616</xdr:rowOff>
    </xdr:from>
    <xdr:to>
      <xdr:col>3</xdr:col>
      <xdr:colOff>395653</xdr:colOff>
      <xdr:row>196</xdr:row>
      <xdr:rowOff>14654</xdr:rowOff>
    </xdr:to>
    <xdr:sp macro="" textlink="">
      <xdr:nvSpPr>
        <xdr:cNvPr id="20" name="Rounded Rectangle 19"/>
        <xdr:cNvSpPr/>
      </xdr:nvSpPr>
      <xdr:spPr>
        <a:xfrm>
          <a:off x="410309" y="27109616"/>
          <a:ext cx="2022229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9</xdr:col>
      <xdr:colOff>312126</xdr:colOff>
      <xdr:row>209</xdr:row>
      <xdr:rowOff>4395</xdr:rowOff>
    </xdr:from>
    <xdr:ext cx="1510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/>
            <xdr:cNvSpPr txBox="1"/>
          </xdr:nvSpPr>
          <xdr:spPr>
            <a:xfrm>
              <a:off x="6144357" y="30227953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id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  <m:sub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1" name="TextBox 20"/>
            <xdr:cNvSpPr txBox="1"/>
          </xdr:nvSpPr>
          <xdr:spPr>
            <a:xfrm>
              <a:off x="6144357" y="30227953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̅_𝑖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239</xdr:row>
      <xdr:rowOff>58616</xdr:rowOff>
    </xdr:from>
    <xdr:to>
      <xdr:col>4</xdr:col>
      <xdr:colOff>21981</xdr:colOff>
      <xdr:row>242</xdr:row>
      <xdr:rowOff>14654</xdr:rowOff>
    </xdr:to>
    <xdr:sp macro="" textlink="">
      <xdr:nvSpPr>
        <xdr:cNvPr id="22" name="Rounded Rectangle 21"/>
        <xdr:cNvSpPr/>
      </xdr:nvSpPr>
      <xdr:spPr>
        <a:xfrm>
          <a:off x="952501" y="35850635"/>
          <a:ext cx="1809749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237</xdr:row>
      <xdr:rowOff>11723</xdr:rowOff>
    </xdr:from>
    <xdr:ext cx="1409700" cy="1840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/>
            <xdr:cNvSpPr txBox="1"/>
          </xdr:nvSpPr>
          <xdr:spPr>
            <a:xfrm>
              <a:off x="246185" y="35437396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23" name="TextBox 22"/>
            <xdr:cNvSpPr txBox="1"/>
          </xdr:nvSpPr>
          <xdr:spPr>
            <a:xfrm>
              <a:off x="246185" y="35437396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1</xdr:col>
      <xdr:colOff>55685</xdr:colOff>
      <xdr:row>237</xdr:row>
      <xdr:rowOff>164123</xdr:rowOff>
    </xdr:from>
    <xdr:ext cx="1409700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/>
            <xdr:cNvSpPr txBox="1"/>
          </xdr:nvSpPr>
          <xdr:spPr>
            <a:xfrm>
              <a:off x="246185" y="35589796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b>
                      </m:sSub>
                      <m:r>
                        <a:rPr lang="id-ID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,</m:t>
                      </m:r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24" name="TextBox 23"/>
            <xdr:cNvSpPr txBox="1"/>
          </xdr:nvSpPr>
          <xdr:spPr>
            <a:xfrm>
              <a:off x="246185" y="35589796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twoCellAnchor>
    <xdr:from>
      <xdr:col>1</xdr:col>
      <xdr:colOff>219809</xdr:colOff>
      <xdr:row>243</xdr:row>
      <xdr:rowOff>58616</xdr:rowOff>
    </xdr:from>
    <xdr:to>
      <xdr:col>3</xdr:col>
      <xdr:colOff>395653</xdr:colOff>
      <xdr:row>246</xdr:row>
      <xdr:rowOff>14654</xdr:rowOff>
    </xdr:to>
    <xdr:sp macro="" textlink="">
      <xdr:nvSpPr>
        <xdr:cNvPr id="25" name="Rounded Rectangle 24"/>
        <xdr:cNvSpPr/>
      </xdr:nvSpPr>
      <xdr:spPr>
        <a:xfrm>
          <a:off x="410309" y="36605308"/>
          <a:ext cx="2022229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762001</xdr:colOff>
      <xdr:row>27</xdr:row>
      <xdr:rowOff>58616</xdr:rowOff>
    </xdr:from>
    <xdr:to>
      <xdr:col>4</xdr:col>
      <xdr:colOff>21981</xdr:colOff>
      <xdr:row>30</xdr:row>
      <xdr:rowOff>14654</xdr:rowOff>
    </xdr:to>
    <xdr:sp macro="" textlink="">
      <xdr:nvSpPr>
        <xdr:cNvPr id="2" name="Rounded Rectangle 1"/>
        <xdr:cNvSpPr/>
      </xdr:nvSpPr>
      <xdr:spPr>
        <a:xfrm>
          <a:off x="952501" y="5068766"/>
          <a:ext cx="1641230" cy="4132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25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246185" y="46599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246185" y="46599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25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46185" y="48123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46185" y="48123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17</xdr:row>
      <xdr:rowOff>58616</xdr:rowOff>
    </xdr:from>
    <xdr:to>
      <xdr:col>4</xdr:col>
      <xdr:colOff>21981</xdr:colOff>
      <xdr:row>20</xdr:row>
      <xdr:rowOff>14654</xdr:rowOff>
    </xdr:to>
    <xdr:sp macro="" textlink="">
      <xdr:nvSpPr>
        <xdr:cNvPr id="5" name="Rounded Rectangle 4"/>
        <xdr:cNvSpPr/>
      </xdr:nvSpPr>
      <xdr:spPr>
        <a:xfrm>
          <a:off x="952501" y="3173291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15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246185" y="27644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246185" y="27644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15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246185" y="29168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246185" y="29168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56</xdr:row>
      <xdr:rowOff>58616</xdr:rowOff>
    </xdr:from>
    <xdr:to>
      <xdr:col>4</xdr:col>
      <xdr:colOff>21981</xdr:colOff>
      <xdr:row>59</xdr:row>
      <xdr:rowOff>14654</xdr:rowOff>
    </xdr:to>
    <xdr:sp macro="" textlink="">
      <xdr:nvSpPr>
        <xdr:cNvPr id="8" name="Rounded Rectangle 7"/>
        <xdr:cNvSpPr/>
      </xdr:nvSpPr>
      <xdr:spPr>
        <a:xfrm>
          <a:off x="952501" y="10602791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54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246185" y="101939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246185" y="101939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54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246185" y="103463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246185" y="10346348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̅+𝑡_(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,𝑛−1)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46</xdr:row>
      <xdr:rowOff>58616</xdr:rowOff>
    </xdr:from>
    <xdr:to>
      <xdr:col>4</xdr:col>
      <xdr:colOff>21981</xdr:colOff>
      <xdr:row>49</xdr:row>
      <xdr:rowOff>14654</xdr:rowOff>
    </xdr:to>
    <xdr:sp macro="" textlink="">
      <xdr:nvSpPr>
        <xdr:cNvPr id="11" name="Rounded Rectangle 10"/>
        <xdr:cNvSpPr/>
      </xdr:nvSpPr>
      <xdr:spPr>
        <a:xfrm>
          <a:off x="952501" y="8688266"/>
          <a:ext cx="164123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44</xdr:row>
      <xdr:rowOff>11723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/>
            <xdr:cNvSpPr txBox="1"/>
          </xdr:nvSpPr>
          <xdr:spPr>
            <a:xfrm>
              <a:off x="246185" y="82794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/√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2" name="TextBox 11"/>
            <xdr:cNvSpPr txBox="1"/>
          </xdr:nvSpPr>
          <xdr:spPr>
            <a:xfrm>
              <a:off x="246185" y="82794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1 ).𝑠/√𝑛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1</xdr:col>
      <xdr:colOff>55685</xdr:colOff>
      <xdr:row>44</xdr:row>
      <xdr:rowOff>164123</xdr:rowOff>
    </xdr:from>
    <xdr:ext cx="1409700" cy="2003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246185" y="84318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  <m:r>
                      <a:rPr lang="id-ID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d-ID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𝑧</m:t>
                        </m:r>
                      </m:e>
                      <m:sub>
                        <m:sSub>
                          <m:sSubPr>
                            <m:ctrlPr>
                              <a:rPr lang="id-ID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,</m:t>
                        </m:r>
                      </m:sub>
                    </m:sSub>
                    <m:r>
                      <a:rPr lang="id-ID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id-ID" sz="1100" b="0" i="1">
                        <a:latin typeface="Cambria Math" panose="02040503050406030204" pitchFamily="18" charset="0"/>
                      </a:rPr>
                      <m:t>𝑠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/√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𝑛</m:t>
                    </m:r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246185" y="8431823"/>
              <a:ext cx="1409700" cy="2003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/√𝑛</a:t>
              </a:r>
              <a:endParaRPr lang="id-ID" sz="110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312126</xdr:colOff>
      <xdr:row>13</xdr:row>
      <xdr:rowOff>4395</xdr:rowOff>
    </xdr:from>
    <xdr:ext cx="1510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5541351" y="2480895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id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  <m:sub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5541351" y="2480895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̅_𝑖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43</xdr:row>
      <xdr:rowOff>58616</xdr:rowOff>
    </xdr:from>
    <xdr:to>
      <xdr:col>4</xdr:col>
      <xdr:colOff>21981</xdr:colOff>
      <xdr:row>46</xdr:row>
      <xdr:rowOff>14654</xdr:rowOff>
    </xdr:to>
    <xdr:sp macro="" textlink="">
      <xdr:nvSpPr>
        <xdr:cNvPr id="3" name="Rounded Rectangle 2"/>
        <xdr:cNvSpPr/>
      </xdr:nvSpPr>
      <xdr:spPr>
        <a:xfrm>
          <a:off x="952501" y="8040566"/>
          <a:ext cx="181268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41</xdr:row>
      <xdr:rowOff>11723</xdr:rowOff>
    </xdr:from>
    <xdr:ext cx="1409700" cy="1840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246185" y="7631723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246185" y="7631723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1</xdr:col>
      <xdr:colOff>55685</xdr:colOff>
      <xdr:row>41</xdr:row>
      <xdr:rowOff>164123</xdr:rowOff>
    </xdr:from>
    <xdr:ext cx="1409700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46185" y="7784123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b>
                      </m:sSub>
                      <m:r>
                        <a:rPr lang="id-ID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,</m:t>
                      </m:r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46185" y="7784123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8</xdr:col>
      <xdr:colOff>312126</xdr:colOff>
      <xdr:row>59</xdr:row>
      <xdr:rowOff>4395</xdr:rowOff>
    </xdr:from>
    <xdr:ext cx="1510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6150951" y="11139120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id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  <m:sub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6150951" y="11139120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̅_𝑖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89</xdr:row>
      <xdr:rowOff>58616</xdr:rowOff>
    </xdr:from>
    <xdr:to>
      <xdr:col>4</xdr:col>
      <xdr:colOff>21981</xdr:colOff>
      <xdr:row>92</xdr:row>
      <xdr:rowOff>14654</xdr:rowOff>
    </xdr:to>
    <xdr:sp macro="" textlink="">
      <xdr:nvSpPr>
        <xdr:cNvPr id="7" name="Rounded Rectangle 6"/>
        <xdr:cNvSpPr/>
      </xdr:nvSpPr>
      <xdr:spPr>
        <a:xfrm>
          <a:off x="952501" y="16698791"/>
          <a:ext cx="1812680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87</xdr:row>
      <xdr:rowOff>11723</xdr:rowOff>
    </xdr:from>
    <xdr:ext cx="1409700" cy="1840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246185" y="16289948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246185" y="16289948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1</xdr:col>
      <xdr:colOff>55685</xdr:colOff>
      <xdr:row>87</xdr:row>
      <xdr:rowOff>164123</xdr:rowOff>
    </xdr:from>
    <xdr:ext cx="1409700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246185" y="16442348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b>
                      </m:sSub>
                      <m:r>
                        <a:rPr lang="id-ID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,</m:t>
                      </m:r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246185" y="16442348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twoCellAnchor>
    <xdr:from>
      <xdr:col>1</xdr:col>
      <xdr:colOff>263769</xdr:colOff>
      <xdr:row>93</xdr:row>
      <xdr:rowOff>58616</xdr:rowOff>
    </xdr:from>
    <xdr:to>
      <xdr:col>3</xdr:col>
      <xdr:colOff>703383</xdr:colOff>
      <xdr:row>96</xdr:row>
      <xdr:rowOff>14654</xdr:rowOff>
    </xdr:to>
    <xdr:sp macro="" textlink="">
      <xdr:nvSpPr>
        <xdr:cNvPr id="10" name="Rounded Rectangle 9"/>
        <xdr:cNvSpPr/>
      </xdr:nvSpPr>
      <xdr:spPr>
        <a:xfrm>
          <a:off x="454269" y="17613924"/>
          <a:ext cx="2285999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8</xdr:col>
      <xdr:colOff>312126</xdr:colOff>
      <xdr:row>109</xdr:row>
      <xdr:rowOff>4395</xdr:rowOff>
    </xdr:from>
    <xdr:ext cx="1510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/>
            <xdr:cNvSpPr txBox="1"/>
          </xdr:nvSpPr>
          <xdr:spPr>
            <a:xfrm>
              <a:off x="5536222" y="11236568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id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  <m:sub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5536222" y="11236568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̅_𝑖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139</xdr:row>
      <xdr:rowOff>58616</xdr:rowOff>
    </xdr:from>
    <xdr:to>
      <xdr:col>4</xdr:col>
      <xdr:colOff>21981</xdr:colOff>
      <xdr:row>142</xdr:row>
      <xdr:rowOff>14654</xdr:rowOff>
    </xdr:to>
    <xdr:sp macro="" textlink="">
      <xdr:nvSpPr>
        <xdr:cNvPr id="12" name="Rounded Rectangle 11"/>
        <xdr:cNvSpPr/>
      </xdr:nvSpPr>
      <xdr:spPr>
        <a:xfrm>
          <a:off x="952501" y="16859251"/>
          <a:ext cx="1809749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137</xdr:row>
      <xdr:rowOff>11723</xdr:rowOff>
    </xdr:from>
    <xdr:ext cx="1409700" cy="1840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246185" y="16446011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246185" y="16446011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1</xdr:col>
      <xdr:colOff>55685</xdr:colOff>
      <xdr:row>137</xdr:row>
      <xdr:rowOff>164123</xdr:rowOff>
    </xdr:from>
    <xdr:ext cx="1409700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/>
            <xdr:cNvSpPr txBox="1"/>
          </xdr:nvSpPr>
          <xdr:spPr>
            <a:xfrm>
              <a:off x="246185" y="16598411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b>
                      </m:sSub>
                      <m:r>
                        <a:rPr lang="id-ID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,</m:t>
                      </m:r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14" name="TextBox 13"/>
            <xdr:cNvSpPr txBox="1"/>
          </xdr:nvSpPr>
          <xdr:spPr>
            <a:xfrm>
              <a:off x="246185" y="16598411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twoCellAnchor>
    <xdr:from>
      <xdr:col>1</xdr:col>
      <xdr:colOff>263769</xdr:colOff>
      <xdr:row>143</xdr:row>
      <xdr:rowOff>58616</xdr:rowOff>
    </xdr:from>
    <xdr:to>
      <xdr:col>3</xdr:col>
      <xdr:colOff>703383</xdr:colOff>
      <xdr:row>146</xdr:row>
      <xdr:rowOff>14654</xdr:rowOff>
    </xdr:to>
    <xdr:sp macro="" textlink="">
      <xdr:nvSpPr>
        <xdr:cNvPr id="15" name="Rounded Rectangle 14"/>
        <xdr:cNvSpPr/>
      </xdr:nvSpPr>
      <xdr:spPr>
        <a:xfrm>
          <a:off x="454269" y="17613924"/>
          <a:ext cx="2285999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8</xdr:col>
      <xdr:colOff>312126</xdr:colOff>
      <xdr:row>158</xdr:row>
      <xdr:rowOff>4395</xdr:rowOff>
    </xdr:from>
    <xdr:ext cx="15106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/>
            <xdr:cNvSpPr txBox="1"/>
          </xdr:nvSpPr>
          <xdr:spPr>
            <a:xfrm>
              <a:off x="5536222" y="20732260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d-ID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id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  <m:sub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21" name="TextBox 20"/>
            <xdr:cNvSpPr txBox="1"/>
          </xdr:nvSpPr>
          <xdr:spPr>
            <a:xfrm>
              <a:off x="5536222" y="20732260"/>
              <a:ext cx="15106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100" b="0" i="0">
                  <a:latin typeface="Cambria Math" panose="02040503050406030204" pitchFamily="18" charset="0"/>
                </a:rPr>
                <a:t>𝑥 ̅_𝑖</a:t>
              </a:r>
              <a:endParaRPr lang="id-ID" sz="1100"/>
            </a:p>
          </xdr:txBody>
        </xdr:sp>
      </mc:Fallback>
    </mc:AlternateContent>
    <xdr:clientData/>
  </xdr:oneCellAnchor>
  <xdr:twoCellAnchor>
    <xdr:from>
      <xdr:col>1</xdr:col>
      <xdr:colOff>762001</xdr:colOff>
      <xdr:row>188</xdr:row>
      <xdr:rowOff>58616</xdr:rowOff>
    </xdr:from>
    <xdr:to>
      <xdr:col>4</xdr:col>
      <xdr:colOff>21981</xdr:colOff>
      <xdr:row>191</xdr:row>
      <xdr:rowOff>14654</xdr:rowOff>
    </xdr:to>
    <xdr:sp macro="" textlink="">
      <xdr:nvSpPr>
        <xdr:cNvPr id="22" name="Rounded Rectangle 21"/>
        <xdr:cNvSpPr/>
      </xdr:nvSpPr>
      <xdr:spPr>
        <a:xfrm>
          <a:off x="952501" y="26354943"/>
          <a:ext cx="1809749" cy="527538"/>
        </a:xfrm>
        <a:prstGeom prst="roundRect">
          <a:avLst/>
        </a:prstGeom>
        <a:noFill/>
        <a:ln w="28575" cap="flat" cmpd="sng" algn="ctr">
          <a:solidFill>
            <a:schemeClr val="accent5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oneCellAnchor>
    <xdr:from>
      <xdr:col>1</xdr:col>
      <xdr:colOff>55685</xdr:colOff>
      <xdr:row>186</xdr:row>
      <xdr:rowOff>11723</xdr:rowOff>
    </xdr:from>
    <xdr:ext cx="1409700" cy="1840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/>
            <xdr:cNvSpPr txBox="1"/>
          </xdr:nvSpPr>
          <xdr:spPr>
            <a:xfrm>
              <a:off x="246185" y="25941704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1</m:t>
                          </m:r>
                        </m:sub>
                      </m:sSub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23" name="TextBox 22"/>
            <xdr:cNvSpPr txBox="1"/>
          </xdr:nvSpPr>
          <xdr:spPr>
            <a:xfrm>
              <a:off x="246185" y="25941704"/>
              <a:ext cx="1409700" cy="18408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1 ).𝑠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oneCellAnchor>
    <xdr:from>
      <xdr:col>1</xdr:col>
      <xdr:colOff>55685</xdr:colOff>
      <xdr:row>186</xdr:row>
      <xdr:rowOff>164123</xdr:rowOff>
    </xdr:from>
    <xdr:ext cx="1409700" cy="19088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/>
            <xdr:cNvSpPr txBox="1"/>
          </xdr:nvSpPr>
          <xdr:spPr>
            <a:xfrm>
              <a:off x="246185" y="26094104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acc>
                    <m:accPr>
                      <m:chr m:val="̅"/>
                      <m:ctrlPr>
                        <a:rPr lang="id-ID" sz="1100" i="1">
                          <a:latin typeface="Cambria Math" panose="02040503050406030204" pitchFamily="18" charset="0"/>
                        </a:rPr>
                      </m:ctrlPr>
                    </m:acc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𝑥</m:t>
                      </m:r>
                    </m:e>
                  </m:acc>
                  <m:r>
                    <a:rPr lang="id-ID" sz="1100" b="0" i="1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d-ID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d-ID" sz="1100" b="0" i="1">
                          <a:latin typeface="Cambria Math" panose="02040503050406030204" pitchFamily="18" charset="0"/>
                        </a:rPr>
                        <m:t>𝑧</m:t>
                      </m:r>
                    </m:e>
                    <m:sub>
                      <m:sSub>
                        <m:sSubPr>
                          <m:ctrlPr>
                            <a:rPr lang="id-ID" sz="1100" b="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id-ID" sz="1100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𝛼</m:t>
                          </m:r>
                        </m:e>
                        <m:sub>
                          <m:r>
                            <a:rPr lang="id-ID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b>
                      </m:sSub>
                      <m:r>
                        <a:rPr lang="id-ID" sz="11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,</m:t>
                      </m:r>
                    </m:sub>
                  </m:sSub>
                  <m:r>
                    <a:rPr lang="id-ID" sz="1100" b="0" i="1">
                      <a:latin typeface="Cambria Math" panose="02040503050406030204" pitchFamily="18" charset="0"/>
                    </a:rPr>
                    <m:t>.</m:t>
                  </m:r>
                  <m:r>
                    <a:rPr lang="id-ID" sz="1100" b="0" i="1">
                      <a:latin typeface="Cambria Math" panose="02040503050406030204" pitchFamily="18" charset="0"/>
                    </a:rPr>
                    <m:t>𝑠</m:t>
                  </m:r>
                </m:oMath>
              </a14:m>
              <a:r>
                <a:rPr lang="id-ID" sz="1100"/>
                <a:t>e</a:t>
              </a:r>
            </a:p>
          </xdr:txBody>
        </xdr:sp>
      </mc:Choice>
      <mc:Fallback xmlns="">
        <xdr:sp macro="" textlink="">
          <xdr:nvSpPr>
            <xdr:cNvPr id="24" name="TextBox 23"/>
            <xdr:cNvSpPr txBox="1"/>
          </xdr:nvSpPr>
          <xdr:spPr>
            <a:xfrm>
              <a:off x="246185" y="26094104"/>
              <a:ext cx="1409700" cy="1908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d-ID" sz="1100" b="0" i="0">
                  <a:latin typeface="Cambria Math" panose="02040503050406030204" pitchFamily="18" charset="0"/>
                </a:rPr>
                <a:t>𝑥 ̅+𝑧_(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,)</a:t>
              </a:r>
              <a:r>
                <a:rPr lang="id-ID" sz="1100" b="0" i="0">
                  <a:latin typeface="Cambria Math" panose="02040503050406030204" pitchFamily="18" charset="0"/>
                </a:rPr>
                <a:t>.𝑠</a:t>
              </a:r>
              <a:r>
                <a:rPr lang="id-ID" sz="1100"/>
                <a:t>e</a:t>
              </a:r>
            </a:p>
          </xdr:txBody>
        </xdr:sp>
      </mc:Fallback>
    </mc:AlternateContent>
    <xdr:clientData/>
  </xdr:oneCellAnchor>
  <xdr:twoCellAnchor>
    <xdr:from>
      <xdr:col>1</xdr:col>
      <xdr:colOff>263769</xdr:colOff>
      <xdr:row>192</xdr:row>
      <xdr:rowOff>58616</xdr:rowOff>
    </xdr:from>
    <xdr:to>
      <xdr:col>3</xdr:col>
      <xdr:colOff>703383</xdr:colOff>
      <xdr:row>195</xdr:row>
      <xdr:rowOff>14654</xdr:rowOff>
    </xdr:to>
    <xdr:sp macro="" textlink="">
      <xdr:nvSpPr>
        <xdr:cNvPr id="25" name="Rounded Rectangle 24"/>
        <xdr:cNvSpPr/>
      </xdr:nvSpPr>
      <xdr:spPr>
        <a:xfrm>
          <a:off x="454269" y="27109616"/>
          <a:ext cx="2285999" cy="527538"/>
        </a:xfrm>
        <a:prstGeom prst="roundRect">
          <a:avLst/>
        </a:prstGeom>
        <a:noFill/>
        <a:ln w="2857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7"/>
  <sheetViews>
    <sheetView showGridLines="0" view="pageBreakPreview" zoomScaleNormal="100" zoomScaleSheetLayoutView="100" workbookViewId="0">
      <selection sqref="A1:M2"/>
    </sheetView>
  </sheetViews>
  <sheetFormatPr defaultRowHeight="14.25" x14ac:dyDescent="0.2"/>
  <cols>
    <col min="1" max="1" width="2.85546875" style="1" customWidth="1"/>
    <col min="2" max="2" width="23.140625" style="1" customWidth="1"/>
    <col min="3" max="3" width="2.42578125" style="1" customWidth="1"/>
    <col min="4" max="16384" width="9.140625" style="1"/>
  </cols>
  <sheetData>
    <row r="1" spans="1:13" ht="15" customHeight="1" x14ac:dyDescent="0.2">
      <c r="A1" s="64" t="s">
        <v>13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15" customHeight="1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ht="15" customHeight="1" x14ac:dyDescent="0.2">
      <c r="A3" s="45"/>
      <c r="B3" s="3" t="s">
        <v>5</v>
      </c>
      <c r="C3" s="11" t="s">
        <v>4</v>
      </c>
      <c r="D3" s="5">
        <v>0.95</v>
      </c>
      <c r="E3" s="6"/>
      <c r="F3" s="6"/>
      <c r="G3" s="6"/>
      <c r="H3" s="6"/>
      <c r="I3" s="6"/>
      <c r="J3" s="6"/>
      <c r="K3" s="6"/>
      <c r="L3" s="6"/>
      <c r="M3" s="6"/>
    </row>
    <row r="4" spans="1:13" ht="16.5" customHeight="1" x14ac:dyDescent="0.2">
      <c r="A4" s="15"/>
      <c r="B4" s="3" t="s">
        <v>6</v>
      </c>
      <c r="C4" s="4" t="s">
        <v>4</v>
      </c>
      <c r="D4" s="5">
        <v>0.75</v>
      </c>
      <c r="E4" s="6"/>
      <c r="F4" s="6"/>
      <c r="G4" s="6"/>
      <c r="H4" s="45"/>
      <c r="I4" s="45"/>
      <c r="J4" s="45"/>
      <c r="K4" s="45"/>
      <c r="L4" s="45"/>
      <c r="M4" s="45"/>
    </row>
    <row r="5" spans="1:13" ht="4.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15" x14ac:dyDescent="0.25">
      <c r="A6" s="15"/>
      <c r="B6" s="65" t="s">
        <v>0</v>
      </c>
      <c r="C6" s="66"/>
      <c r="D6" s="2">
        <v>2006</v>
      </c>
      <c r="E6" s="2">
        <v>2007</v>
      </c>
      <c r="F6" s="2">
        <v>2008</v>
      </c>
      <c r="G6" s="2">
        <v>2009</v>
      </c>
      <c r="H6" s="2">
        <v>2010</v>
      </c>
      <c r="I6" s="2">
        <v>2011</v>
      </c>
      <c r="J6" s="2">
        <v>2012</v>
      </c>
      <c r="K6" s="2">
        <v>2013</v>
      </c>
      <c r="L6" s="2">
        <v>2014</v>
      </c>
      <c r="M6" s="2">
        <v>2015</v>
      </c>
    </row>
    <row r="7" spans="1:13" ht="15" x14ac:dyDescent="0.25">
      <c r="A7" s="15"/>
      <c r="B7" s="67" t="s">
        <v>1</v>
      </c>
      <c r="C7" s="68"/>
      <c r="D7" s="50">
        <v>0.96721168834343108</v>
      </c>
      <c r="E7" s="50">
        <v>0.78911064246810103</v>
      </c>
      <c r="F7" s="50">
        <v>0.92071611083365679</v>
      </c>
      <c r="G7" s="50">
        <v>0.87859017053285315</v>
      </c>
      <c r="H7" s="50">
        <v>0.87413548559286491</v>
      </c>
      <c r="I7" s="50">
        <v>0.87800104465002848</v>
      </c>
      <c r="J7" s="50">
        <v>0.87015166845248948</v>
      </c>
      <c r="K7" s="50">
        <v>0.89042099233000815</v>
      </c>
      <c r="L7" s="50">
        <v>0.83276630867867385</v>
      </c>
      <c r="M7" s="50">
        <v>0.8452844624535969</v>
      </c>
    </row>
    <row r="8" spans="1:13" ht="15" x14ac:dyDescent="0.25">
      <c r="A8" s="15"/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x14ac:dyDescent="0.2">
      <c r="A9" s="15"/>
      <c r="B9" s="19" t="s">
        <v>11</v>
      </c>
      <c r="C9" s="11" t="s">
        <v>4</v>
      </c>
      <c r="D9" s="46">
        <f>COUNT(D7:M7)</f>
        <v>10</v>
      </c>
      <c r="E9" s="15"/>
      <c r="F9" s="15"/>
      <c r="G9" s="15"/>
      <c r="H9" s="15"/>
      <c r="I9" s="15"/>
      <c r="J9" s="15"/>
      <c r="K9" s="15"/>
      <c r="L9" s="15"/>
      <c r="M9" s="15"/>
    </row>
    <row r="10" spans="1:13" x14ac:dyDescent="0.2">
      <c r="A10" s="15"/>
      <c r="B10" s="20" t="s">
        <v>2</v>
      </c>
      <c r="C10" s="23" t="s">
        <v>4</v>
      </c>
      <c r="D10" s="49">
        <f>AVERAGE(D7:M7)</f>
        <v>0.87463885743357039</v>
      </c>
      <c r="E10" s="15"/>
      <c r="F10" s="15"/>
      <c r="G10" s="15"/>
      <c r="H10" s="15"/>
      <c r="I10" s="15"/>
      <c r="J10" s="15"/>
      <c r="K10" s="15"/>
      <c r="L10" s="15"/>
      <c r="M10" s="15"/>
    </row>
    <row r="11" spans="1:13" x14ac:dyDescent="0.2">
      <c r="A11" s="15"/>
      <c r="B11" s="20" t="s">
        <v>3</v>
      </c>
      <c r="C11" s="23" t="s">
        <v>4</v>
      </c>
      <c r="D11" s="10">
        <f>SQRT(VAR(D7:M7))</f>
        <v>4.8211674370830369E-2</v>
      </c>
      <c r="E11" s="15"/>
      <c r="F11" s="15"/>
      <c r="G11" s="15"/>
      <c r="H11" s="15"/>
      <c r="I11" s="15"/>
      <c r="J11" s="15"/>
      <c r="K11" s="15"/>
      <c r="L11" s="15"/>
      <c r="M11" s="15"/>
    </row>
    <row r="12" spans="1:13" x14ac:dyDescent="0.2">
      <c r="A12" s="15"/>
      <c r="B12" s="20"/>
      <c r="C12" s="23"/>
      <c r="D12" s="10"/>
      <c r="E12" s="15"/>
      <c r="F12" s="15"/>
      <c r="G12" s="15"/>
      <c r="H12" s="15"/>
      <c r="I12" s="15"/>
      <c r="J12" s="15"/>
      <c r="K12" s="15"/>
      <c r="L12" s="15"/>
      <c r="M12" s="15"/>
    </row>
    <row r="13" spans="1:13" s="15" customFormat="1" ht="20.25" x14ac:dyDescent="0.3">
      <c r="B13" s="69" t="s">
        <v>23</v>
      </c>
      <c r="C13" s="69"/>
      <c r="D13" s="69"/>
    </row>
    <row r="14" spans="1:13" s="15" customFormat="1" x14ac:dyDescent="0.2">
      <c r="B14" s="19" t="s">
        <v>20</v>
      </c>
      <c r="C14" s="11" t="s">
        <v>4</v>
      </c>
      <c r="D14" s="17">
        <f>_xlfn.NORM.INV(D3,0,1)</f>
        <v>1.6448536269514715</v>
      </c>
    </row>
    <row r="15" spans="1:13" s="15" customFormat="1" x14ac:dyDescent="0.2">
      <c r="B15" s="19" t="s">
        <v>21</v>
      </c>
      <c r="C15" s="21" t="s">
        <v>4</v>
      </c>
      <c r="D15" s="17">
        <f>_xlfn.NORM.INV(D4,0,1)</f>
        <v>0.67448975019608193</v>
      </c>
    </row>
    <row r="16" spans="1:13" s="15" customFormat="1" x14ac:dyDescent="0.2">
      <c r="B16" s="22"/>
      <c r="C16" s="21" t="s">
        <v>4</v>
      </c>
      <c r="D16" s="12">
        <f>$D$10+D14*$D$11/SQRT($D$9)</f>
        <v>0.89971608213433907</v>
      </c>
    </row>
    <row r="17" spans="1:13" s="15" customFormat="1" x14ac:dyDescent="0.2">
      <c r="B17" s="22"/>
      <c r="C17" s="21" t="s">
        <v>4</v>
      </c>
      <c r="D17" s="12">
        <f>$D$10+D15*$D$11/SQRT($D$9)</f>
        <v>0.8849220405368482</v>
      </c>
    </row>
    <row r="18" spans="1:13" s="15" customFormat="1" x14ac:dyDescent="0.2">
      <c r="B18" s="22"/>
      <c r="C18" s="21"/>
      <c r="D18" s="12"/>
    </row>
    <row r="19" spans="1:13" s="15" customFormat="1" ht="15" x14ac:dyDescent="0.25">
      <c r="B19" s="13"/>
      <c r="C19" s="21"/>
      <c r="D19" s="12"/>
    </row>
    <row r="20" spans="1:13" s="15" customFormat="1" ht="15" x14ac:dyDescent="0.25">
      <c r="B20" s="14" t="s">
        <v>9</v>
      </c>
      <c r="C20" s="11" t="s">
        <v>4</v>
      </c>
      <c r="D20" s="18">
        <f>D16/$D$10-1</f>
        <v>2.8671519093437237E-2</v>
      </c>
    </row>
    <row r="21" spans="1:13" s="15" customFormat="1" ht="15" x14ac:dyDescent="0.25">
      <c r="B21" s="14" t="s">
        <v>10</v>
      </c>
      <c r="C21" s="11" t="s">
        <v>4</v>
      </c>
      <c r="D21" s="18">
        <f>D17/D10-1</f>
        <v>1.1757061804287483E-2</v>
      </c>
    </row>
    <row r="22" spans="1:13" s="15" customFormat="1" x14ac:dyDescent="0.2"/>
    <row r="23" spans="1:13" ht="21" customHeight="1" x14ac:dyDescent="0.3">
      <c r="A23" s="15"/>
      <c r="B23" s="69" t="s">
        <v>24</v>
      </c>
      <c r="C23" s="69"/>
      <c r="D23" s="69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12" customHeight="1" x14ac:dyDescent="0.2">
      <c r="A24" s="15"/>
      <c r="B24" s="15" t="s">
        <v>12</v>
      </c>
      <c r="C24" s="11" t="s">
        <v>4</v>
      </c>
      <c r="D24" s="46">
        <f>D9-1</f>
        <v>9</v>
      </c>
      <c r="E24" s="15"/>
      <c r="F24" s="15"/>
      <c r="G24" s="15"/>
      <c r="H24" s="15"/>
      <c r="I24" s="15"/>
      <c r="J24" s="15"/>
      <c r="K24" s="15"/>
      <c r="L24" s="15"/>
      <c r="M24" s="15"/>
    </row>
    <row r="25" spans="1:13" x14ac:dyDescent="0.2">
      <c r="A25" s="15"/>
      <c r="B25" s="19" t="s">
        <v>7</v>
      </c>
      <c r="C25" s="11" t="s">
        <v>4</v>
      </c>
      <c r="D25" s="17">
        <f>TINV(1-D3,D9-1)</f>
        <v>2.2621571627982049</v>
      </c>
      <c r="E25" s="15"/>
      <c r="F25" s="11"/>
      <c r="G25" s="11"/>
      <c r="H25" s="15"/>
      <c r="I25" s="15"/>
      <c r="J25" s="15"/>
      <c r="K25" s="15"/>
      <c r="L25" s="15"/>
      <c r="M25" s="15"/>
    </row>
    <row r="26" spans="1:13" x14ac:dyDescent="0.2">
      <c r="A26" s="15"/>
      <c r="B26" s="19" t="s">
        <v>8</v>
      </c>
      <c r="C26" s="21" t="s">
        <v>4</v>
      </c>
      <c r="D26" s="17">
        <f>TINV(1-D4,D9-1)</f>
        <v>1.2296591732857949</v>
      </c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4.25" customHeight="1" x14ac:dyDescent="0.2">
      <c r="A27" s="15"/>
      <c r="B27" s="22"/>
      <c r="C27" s="21" t="s">
        <v>4</v>
      </c>
      <c r="D27" s="12">
        <f>$D$10+D25*$D$11/SQRT($D$9)</f>
        <v>0.90912741164315281</v>
      </c>
      <c r="E27" s="15"/>
      <c r="F27" s="15"/>
      <c r="G27" s="15"/>
      <c r="H27" s="15"/>
      <c r="I27" s="15"/>
      <c r="J27" s="15"/>
      <c r="K27" s="15"/>
      <c r="L27" s="15"/>
      <c r="M27" s="15"/>
    </row>
    <row r="28" spans="1:13" ht="14.25" customHeight="1" x14ac:dyDescent="0.2">
      <c r="A28" s="15"/>
      <c r="B28" s="22"/>
      <c r="C28" s="21" t="s">
        <v>4</v>
      </c>
      <c r="D28" s="12">
        <f>$D$10+D26*$D$11/SQRT($D$9)</f>
        <v>0.8933860814348944</v>
      </c>
      <c r="E28" s="15"/>
      <c r="F28" s="15"/>
      <c r="G28" s="15"/>
      <c r="H28" s="15"/>
      <c r="I28" s="15"/>
      <c r="J28" s="15"/>
      <c r="K28" s="15"/>
      <c r="L28" s="15"/>
      <c r="M28" s="15"/>
    </row>
    <row r="29" spans="1:13" ht="6" customHeight="1" x14ac:dyDescent="0.25">
      <c r="A29" s="15"/>
      <c r="B29" s="13"/>
      <c r="C29" s="21"/>
      <c r="D29" s="12"/>
      <c r="E29" s="15"/>
      <c r="F29" s="15"/>
      <c r="G29" s="15"/>
      <c r="H29" s="15"/>
      <c r="I29" s="15"/>
      <c r="J29" s="15"/>
      <c r="K29" s="15"/>
      <c r="L29" s="15"/>
      <c r="M29" s="15"/>
    </row>
    <row r="30" spans="1:13" ht="15" x14ac:dyDescent="0.25">
      <c r="A30" s="15"/>
      <c r="B30" s="14" t="s">
        <v>9</v>
      </c>
      <c r="C30" s="11" t="s">
        <v>4</v>
      </c>
      <c r="D30" s="18">
        <f>D27/$D$10-1</f>
        <v>3.9431765369744909E-2</v>
      </c>
      <c r="E30" s="15"/>
      <c r="F30" s="15"/>
      <c r="G30" s="15"/>
      <c r="H30" s="15"/>
      <c r="I30" s="15"/>
      <c r="J30" s="15"/>
      <c r="K30" s="15"/>
      <c r="L30" s="15"/>
      <c r="M30" s="15"/>
    </row>
    <row r="31" spans="1:13" ht="15" x14ac:dyDescent="0.25">
      <c r="A31" s="15"/>
      <c r="B31" s="14" t="s">
        <v>10</v>
      </c>
      <c r="C31" s="11" t="s">
        <v>4</v>
      </c>
      <c r="D31" s="18">
        <f>D28/D10-1</f>
        <v>2.1434245508292982E-2</v>
      </c>
      <c r="E31" s="15"/>
      <c r="F31" s="15"/>
      <c r="G31" s="15"/>
      <c r="H31" s="15"/>
      <c r="I31" s="15"/>
      <c r="J31" s="15"/>
      <c r="K31" s="15"/>
      <c r="L31" s="15"/>
      <c r="M31" s="15"/>
    </row>
    <row r="32" spans="1:13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4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4" ht="33.75" x14ac:dyDescent="0.5">
      <c r="A34" s="15"/>
      <c r="B34" s="54" t="s">
        <v>36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4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</row>
    <row r="36" spans="1:14" ht="15" x14ac:dyDescent="0.25">
      <c r="A36" s="15"/>
      <c r="B36" s="65" t="s">
        <v>0</v>
      </c>
      <c r="C36" s="66"/>
      <c r="D36" s="2">
        <v>2006</v>
      </c>
      <c r="E36" s="2">
        <v>2007</v>
      </c>
      <c r="F36" s="2">
        <v>2008</v>
      </c>
      <c r="G36" s="2">
        <v>2009</v>
      </c>
      <c r="H36" s="2">
        <v>2010</v>
      </c>
      <c r="I36" s="2">
        <v>2011</v>
      </c>
      <c r="J36" s="2">
        <v>2012</v>
      </c>
      <c r="K36" s="2">
        <v>2013</v>
      </c>
      <c r="L36" s="2">
        <v>2014</v>
      </c>
      <c r="M36" s="2">
        <v>2015</v>
      </c>
      <c r="N36" s="2">
        <v>2016</v>
      </c>
    </row>
    <row r="37" spans="1:14" ht="15" x14ac:dyDescent="0.25">
      <c r="A37" s="15"/>
      <c r="B37" s="67" t="s">
        <v>1</v>
      </c>
      <c r="C37" s="68"/>
      <c r="D37" s="50">
        <v>0.96721168834343108</v>
      </c>
      <c r="E37" s="50">
        <v>0.78911064246810103</v>
      </c>
      <c r="F37" s="50">
        <v>0.92071611083365679</v>
      </c>
      <c r="G37" s="50">
        <v>0.87859017053285315</v>
      </c>
      <c r="H37" s="50">
        <v>0.87413548559286491</v>
      </c>
      <c r="I37" s="50">
        <v>0.87800104465002848</v>
      </c>
      <c r="J37" s="50">
        <v>0.87015166845248948</v>
      </c>
      <c r="K37" s="50">
        <v>0.89042099233000815</v>
      </c>
      <c r="L37" s="50">
        <v>0.83276630867867385</v>
      </c>
      <c r="M37" s="50">
        <v>0.8452844624535969</v>
      </c>
      <c r="N37" s="27">
        <v>0.7</v>
      </c>
    </row>
    <row r="38" spans="1:14" ht="15" x14ac:dyDescent="0.25">
      <c r="A38" s="15"/>
      <c r="B38" s="8"/>
      <c r="C38" s="8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4" x14ac:dyDescent="0.2">
      <c r="A39" s="15"/>
      <c r="B39" s="19" t="s">
        <v>11</v>
      </c>
      <c r="C39" s="11" t="s">
        <v>4</v>
      </c>
      <c r="D39" s="52">
        <f>COUNT(D37:N37)</f>
        <v>11</v>
      </c>
      <c r="E39" s="15"/>
      <c r="F39" s="15"/>
      <c r="G39" s="15"/>
      <c r="H39" s="15"/>
      <c r="I39" s="15"/>
      <c r="J39" s="15"/>
      <c r="K39" s="15"/>
      <c r="L39" s="15"/>
      <c r="M39" s="15"/>
    </row>
    <row r="40" spans="1:14" x14ac:dyDescent="0.2">
      <c r="A40" s="15"/>
      <c r="B40" s="20" t="s">
        <v>2</v>
      </c>
      <c r="C40" s="23" t="s">
        <v>4</v>
      </c>
      <c r="D40" s="49">
        <f>AVERAGE(D37:N37)</f>
        <v>0.85876259766688212</v>
      </c>
      <c r="E40" s="15"/>
      <c r="F40" s="15"/>
      <c r="G40" s="15"/>
      <c r="H40" s="15"/>
      <c r="I40" s="15"/>
      <c r="J40" s="15"/>
      <c r="K40" s="15"/>
      <c r="M40" s="15"/>
    </row>
    <row r="41" spans="1:14" x14ac:dyDescent="0.2">
      <c r="A41" s="15"/>
      <c r="B41" s="20" t="s">
        <v>3</v>
      </c>
      <c r="C41" s="23" t="s">
        <v>4</v>
      </c>
      <c r="D41" s="10">
        <f>SQRT(VAR(D37:N37))</f>
        <v>6.9746260523759096E-2</v>
      </c>
      <c r="E41" s="15"/>
      <c r="F41" s="15"/>
      <c r="G41" s="15"/>
      <c r="H41" s="15"/>
      <c r="I41" s="15"/>
      <c r="J41" s="15"/>
      <c r="K41" s="15"/>
      <c r="L41" s="15"/>
      <c r="M41" s="15"/>
    </row>
    <row r="42" spans="1:14" x14ac:dyDescent="0.2">
      <c r="A42" s="15"/>
      <c r="B42" s="20"/>
      <c r="C42" s="23"/>
      <c r="D42" s="10"/>
      <c r="E42" s="15"/>
      <c r="F42" s="15"/>
      <c r="G42" s="15"/>
      <c r="H42" s="15"/>
      <c r="I42" s="15"/>
      <c r="J42" s="15"/>
      <c r="K42" s="15"/>
      <c r="L42" s="15"/>
      <c r="M42" s="15"/>
    </row>
    <row r="43" spans="1:14" ht="20.25" x14ac:dyDescent="0.3">
      <c r="A43" s="15"/>
      <c r="B43" s="69" t="s">
        <v>23</v>
      </c>
      <c r="C43" s="69"/>
      <c r="D43" s="69"/>
      <c r="E43" s="15"/>
      <c r="F43" s="15"/>
      <c r="G43" s="15"/>
      <c r="H43" s="15"/>
      <c r="I43" s="15"/>
      <c r="J43" s="15"/>
      <c r="K43" s="15"/>
      <c r="L43" s="15"/>
      <c r="M43" s="15"/>
    </row>
    <row r="44" spans="1:14" x14ac:dyDescent="0.2">
      <c r="A44" s="15"/>
      <c r="B44" s="19" t="s">
        <v>20</v>
      </c>
      <c r="C44" s="11" t="s">
        <v>4</v>
      </c>
      <c r="D44" s="17">
        <f>_xlfn.NORM.INV($D$3,0,1)</f>
        <v>1.6448536269514715</v>
      </c>
      <c r="E44" s="15"/>
      <c r="F44" s="15"/>
      <c r="G44" s="15"/>
      <c r="H44" s="15"/>
      <c r="I44" s="15"/>
      <c r="J44" s="15"/>
      <c r="K44" s="15"/>
      <c r="L44" s="15"/>
      <c r="M44" s="15"/>
    </row>
    <row r="45" spans="1:14" x14ac:dyDescent="0.2">
      <c r="A45" s="15"/>
      <c r="B45" s="19" t="s">
        <v>21</v>
      </c>
      <c r="C45" s="21" t="s">
        <v>4</v>
      </c>
      <c r="D45" s="17">
        <f>_xlfn.NORM.INV($D$4,0,1)</f>
        <v>0.67448975019608193</v>
      </c>
      <c r="E45" s="15"/>
      <c r="F45" s="15"/>
      <c r="G45" s="15"/>
      <c r="H45" s="15"/>
      <c r="I45" s="15"/>
      <c r="J45" s="15"/>
      <c r="K45" s="15"/>
      <c r="L45" s="15"/>
      <c r="M45" s="15"/>
    </row>
    <row r="46" spans="1:14" x14ac:dyDescent="0.2">
      <c r="A46" s="15"/>
      <c r="B46" s="22"/>
      <c r="C46" s="21" t="s">
        <v>4</v>
      </c>
      <c r="D46" s="12">
        <f>D40+D44*D41/SQRT(D39)</f>
        <v>0.89335269960497743</v>
      </c>
      <c r="E46" s="15"/>
      <c r="F46" s="15"/>
      <c r="G46" s="15"/>
      <c r="H46" s="15"/>
      <c r="I46" s="15"/>
      <c r="J46" s="15"/>
      <c r="K46" s="15"/>
      <c r="L46" s="15"/>
      <c r="M46" s="15"/>
    </row>
    <row r="47" spans="1:14" x14ac:dyDescent="0.2">
      <c r="A47" s="15"/>
      <c r="B47" s="22"/>
      <c r="C47" s="21" t="s">
        <v>4</v>
      </c>
      <c r="D47" s="12">
        <f>D40+D45*D41/SQRT(D39)</f>
        <v>0.87294663740950862</v>
      </c>
      <c r="E47" s="15"/>
      <c r="F47" s="15"/>
      <c r="G47" s="15"/>
      <c r="H47" s="15"/>
      <c r="I47" s="15"/>
      <c r="J47" s="15"/>
      <c r="K47" s="15"/>
      <c r="L47" s="15"/>
      <c r="M47" s="15"/>
    </row>
    <row r="48" spans="1:14" x14ac:dyDescent="0.2">
      <c r="A48" s="15"/>
      <c r="B48" s="22"/>
      <c r="C48" s="21"/>
      <c r="D48" s="12"/>
      <c r="E48" s="15"/>
      <c r="F48" s="15"/>
      <c r="G48" s="15"/>
      <c r="H48" s="15"/>
      <c r="I48" s="15"/>
      <c r="J48" s="15"/>
      <c r="K48" s="15"/>
      <c r="L48" s="15"/>
      <c r="M48" s="15"/>
    </row>
    <row r="49" spans="1:13" ht="15" x14ac:dyDescent="0.25">
      <c r="A49" s="15"/>
      <c r="B49" s="13"/>
      <c r="C49" s="21"/>
      <c r="D49" s="12"/>
      <c r="E49" s="15"/>
      <c r="F49" s="15"/>
      <c r="G49" s="15"/>
      <c r="H49" s="15"/>
      <c r="I49" s="15"/>
      <c r="J49" s="15"/>
      <c r="K49" s="15"/>
      <c r="L49" s="15"/>
      <c r="M49" s="15"/>
    </row>
    <row r="50" spans="1:13" ht="15" x14ac:dyDescent="0.25">
      <c r="A50" s="15"/>
      <c r="B50" s="14" t="s">
        <v>9</v>
      </c>
      <c r="C50" s="11" t="s">
        <v>4</v>
      </c>
      <c r="D50" s="18">
        <f>D46/D40-1</f>
        <v>4.0279003803927793E-2</v>
      </c>
      <c r="E50" s="15"/>
      <c r="F50" s="15"/>
      <c r="G50" s="14"/>
      <c r="H50" s="11"/>
      <c r="I50" s="18"/>
      <c r="J50" s="15"/>
      <c r="K50" s="15"/>
      <c r="L50" s="15"/>
      <c r="M50" s="15"/>
    </row>
    <row r="51" spans="1:13" ht="15" x14ac:dyDescent="0.25">
      <c r="A51" s="15"/>
      <c r="B51" s="14" t="s">
        <v>10</v>
      </c>
      <c r="C51" s="11" t="s">
        <v>4</v>
      </c>
      <c r="D51" s="18">
        <f>D47/D40-1</f>
        <v>1.6516834549108461E-2</v>
      </c>
      <c r="E51" s="15"/>
      <c r="F51" s="15"/>
      <c r="G51" s="14"/>
      <c r="H51" s="11"/>
      <c r="I51" s="18"/>
      <c r="J51" s="15"/>
      <c r="K51" s="15"/>
      <c r="L51" s="15"/>
      <c r="M51" s="15"/>
    </row>
    <row r="52" spans="1:13" ht="15" x14ac:dyDescent="0.25">
      <c r="A52" s="15"/>
      <c r="B52" s="14"/>
      <c r="C52" s="11"/>
      <c r="D52" s="18"/>
      <c r="E52" s="15"/>
      <c r="F52" s="15"/>
      <c r="G52" s="14"/>
      <c r="H52" s="11"/>
      <c r="I52" s="18"/>
      <c r="J52" s="15"/>
      <c r="K52" s="15"/>
      <c r="L52" s="15"/>
      <c r="M52" s="15"/>
    </row>
    <row r="53" spans="1:13" ht="15" x14ac:dyDescent="0.25">
      <c r="A53" s="15"/>
      <c r="B53" s="13"/>
      <c r="C53" s="21"/>
      <c r="D53" s="12"/>
      <c r="E53" s="15"/>
      <c r="F53" s="15"/>
      <c r="G53" s="15"/>
      <c r="H53" s="15"/>
      <c r="I53" s="15"/>
      <c r="J53" s="15"/>
      <c r="K53" s="15"/>
      <c r="L53" s="15"/>
      <c r="M53" s="15"/>
    </row>
    <row r="54" spans="1:13" ht="15" x14ac:dyDescent="0.25">
      <c r="A54" s="15"/>
      <c r="B54" s="14" t="s">
        <v>37</v>
      </c>
      <c r="C54" s="11" t="s">
        <v>4</v>
      </c>
      <c r="D54" s="61">
        <f>0.75*$D$20+0.25*D50</f>
        <v>3.1573390271059876E-2</v>
      </c>
      <c r="E54" s="15"/>
      <c r="F54" s="15"/>
      <c r="G54" s="14"/>
      <c r="H54" s="11"/>
      <c r="I54" s="18"/>
      <c r="J54" s="15"/>
      <c r="K54" s="15"/>
      <c r="L54" s="15"/>
      <c r="M54" s="15"/>
    </row>
    <row r="55" spans="1:13" ht="15" x14ac:dyDescent="0.25">
      <c r="A55" s="15"/>
      <c r="B55" s="14" t="s">
        <v>38</v>
      </c>
      <c r="C55" s="11" t="s">
        <v>4</v>
      </c>
      <c r="D55" s="61">
        <f>0.75*$D$21+0.25*D51</f>
        <v>1.2947004990492728E-2</v>
      </c>
      <c r="E55" s="15"/>
      <c r="F55" s="15"/>
      <c r="G55" s="14"/>
      <c r="H55" s="11"/>
      <c r="I55" s="18"/>
      <c r="J55" s="15"/>
      <c r="K55" s="15"/>
      <c r="L55" s="15"/>
      <c r="M55" s="15"/>
    </row>
    <row r="56" spans="1:13" ht="15" x14ac:dyDescent="0.25">
      <c r="A56" s="15"/>
      <c r="B56" s="14"/>
      <c r="C56" s="11"/>
      <c r="D56" s="18"/>
      <c r="E56" s="15"/>
      <c r="F56" s="15"/>
      <c r="G56" s="14"/>
      <c r="H56" s="11"/>
      <c r="I56" s="18"/>
      <c r="J56" s="15"/>
      <c r="K56" s="15"/>
      <c r="L56" s="15"/>
      <c r="M56" s="15"/>
    </row>
    <row r="57" spans="1:13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</row>
    <row r="58" spans="1:13" ht="20.25" x14ac:dyDescent="0.3">
      <c r="A58" s="15"/>
      <c r="B58" s="69" t="s">
        <v>24</v>
      </c>
      <c r="C58" s="69"/>
      <c r="D58" s="69"/>
      <c r="E58" s="15"/>
      <c r="F58" s="15"/>
      <c r="G58" s="15"/>
      <c r="H58" s="15"/>
      <c r="I58" s="15"/>
      <c r="J58" s="15"/>
      <c r="K58" s="15"/>
      <c r="L58" s="15"/>
      <c r="M58" s="15"/>
    </row>
    <row r="59" spans="1:13" x14ac:dyDescent="0.2">
      <c r="A59" s="15"/>
      <c r="B59" s="15" t="s">
        <v>12</v>
      </c>
      <c r="C59" s="11" t="s">
        <v>4</v>
      </c>
      <c r="D59" s="52">
        <f>D39-1</f>
        <v>10</v>
      </c>
      <c r="E59" s="15"/>
      <c r="F59" s="15"/>
      <c r="G59" s="15"/>
      <c r="H59" s="15"/>
      <c r="I59" s="15"/>
      <c r="J59" s="15"/>
      <c r="K59" s="15"/>
      <c r="L59" s="15"/>
      <c r="M59" s="15"/>
    </row>
    <row r="60" spans="1:13" x14ac:dyDescent="0.2">
      <c r="A60" s="15"/>
      <c r="B60" s="19" t="s">
        <v>7</v>
      </c>
      <c r="C60" s="11" t="s">
        <v>4</v>
      </c>
      <c r="D60" s="17">
        <f>TINV(1-$D$3,D39-1)</f>
        <v>2.2281388519862744</v>
      </c>
      <c r="E60" s="15"/>
      <c r="F60" s="11"/>
      <c r="G60" s="11"/>
      <c r="H60" s="15"/>
      <c r="I60" s="15"/>
      <c r="J60" s="15"/>
      <c r="K60" s="15"/>
      <c r="L60" s="15"/>
      <c r="M60" s="15"/>
    </row>
    <row r="61" spans="1:13" x14ac:dyDescent="0.2">
      <c r="A61" s="15"/>
      <c r="B61" s="19" t="s">
        <v>8</v>
      </c>
      <c r="C61" s="21" t="s">
        <v>4</v>
      </c>
      <c r="D61" s="17">
        <f>TINV(1-$D$4,D39-1)</f>
        <v>1.2212553950039227</v>
      </c>
      <c r="E61" s="15"/>
      <c r="F61" s="15"/>
      <c r="G61" s="15"/>
      <c r="H61" s="15"/>
      <c r="I61" s="15"/>
      <c r="J61" s="15"/>
      <c r="K61" s="15"/>
      <c r="L61" s="15"/>
      <c r="M61" s="15"/>
    </row>
    <row r="62" spans="1:13" x14ac:dyDescent="0.2">
      <c r="A62" s="15"/>
      <c r="B62" s="22"/>
      <c r="C62" s="21" t="s">
        <v>4</v>
      </c>
      <c r="D62" s="12">
        <f>D40+D60*D41/SQRT(D39)</f>
        <v>0.90561877304905181</v>
      </c>
      <c r="E62" s="15"/>
      <c r="F62" s="15"/>
      <c r="G62" s="15"/>
      <c r="H62" s="15"/>
      <c r="I62" s="15"/>
      <c r="J62" s="15"/>
      <c r="K62" s="15"/>
      <c r="L62" s="15"/>
      <c r="M62" s="15"/>
    </row>
    <row r="63" spans="1:13" x14ac:dyDescent="0.2">
      <c r="A63" s="15"/>
      <c r="B63" s="22"/>
      <c r="C63" s="21" t="s">
        <v>4</v>
      </c>
      <c r="D63" s="12">
        <f>D40+D61*D41/SQRT(D39)</f>
        <v>0.88444473005450819</v>
      </c>
      <c r="E63" s="15"/>
      <c r="F63" s="15"/>
      <c r="G63" s="15"/>
      <c r="H63" s="15"/>
      <c r="I63" s="15"/>
      <c r="J63" s="15"/>
      <c r="K63" s="15"/>
      <c r="L63" s="15"/>
      <c r="M63" s="15"/>
    </row>
    <row r="64" spans="1:13" ht="15" x14ac:dyDescent="0.25">
      <c r="A64" s="15"/>
      <c r="B64" s="13"/>
      <c r="C64" s="21"/>
      <c r="D64" s="12"/>
      <c r="E64" s="15"/>
      <c r="F64" s="15"/>
      <c r="G64" s="15"/>
      <c r="H64" s="15"/>
      <c r="I64" s="15"/>
      <c r="J64" s="15"/>
      <c r="K64" s="15"/>
      <c r="L64" s="15"/>
      <c r="M64" s="15"/>
    </row>
    <row r="65" spans="1:14" ht="15" x14ac:dyDescent="0.25">
      <c r="A65" s="15"/>
      <c r="B65" s="14" t="s">
        <v>9</v>
      </c>
      <c r="C65" s="11" t="s">
        <v>4</v>
      </c>
      <c r="D65" s="18">
        <f>D62/D40-1</f>
        <v>5.4562431467637618E-2</v>
      </c>
      <c r="E65" s="15"/>
      <c r="F65" s="15"/>
      <c r="G65" s="15"/>
      <c r="H65" s="15"/>
      <c r="I65" s="15"/>
      <c r="J65" s="15"/>
      <c r="K65" s="15"/>
      <c r="L65" s="15"/>
      <c r="M65" s="15"/>
    </row>
    <row r="66" spans="1:14" ht="15" x14ac:dyDescent="0.25">
      <c r="A66" s="15"/>
      <c r="B66" s="14" t="s">
        <v>10</v>
      </c>
      <c r="C66" s="11" t="s">
        <v>4</v>
      </c>
      <c r="D66" s="18">
        <f>D63/D40-1</f>
        <v>2.9905974546865721E-2</v>
      </c>
      <c r="E66" s="15"/>
      <c r="F66" s="15"/>
      <c r="G66" s="15"/>
      <c r="H66" s="15"/>
      <c r="I66" s="15"/>
      <c r="J66" s="15"/>
      <c r="K66" s="15"/>
      <c r="L66" s="15"/>
      <c r="M66" s="15"/>
    </row>
    <row r="67" spans="1:14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</row>
    <row r="68" spans="1:14" ht="15" x14ac:dyDescent="0.25">
      <c r="A68" s="15"/>
      <c r="B68" s="13"/>
      <c r="C68" s="21"/>
      <c r="D68" s="12"/>
      <c r="E68" s="15"/>
      <c r="F68" s="15"/>
      <c r="G68" s="15"/>
      <c r="H68" s="15"/>
      <c r="I68" s="15"/>
      <c r="J68" s="15"/>
      <c r="K68" s="15"/>
      <c r="L68" s="15"/>
      <c r="M68" s="15"/>
    </row>
    <row r="69" spans="1:14" ht="15" x14ac:dyDescent="0.25">
      <c r="A69" s="15"/>
      <c r="B69" s="14" t="s">
        <v>37</v>
      </c>
      <c r="C69" s="11" t="s">
        <v>4</v>
      </c>
      <c r="D69" s="61">
        <f>0.75*$D$30+0.25*D65</f>
        <v>4.3214431894218086E-2</v>
      </c>
      <c r="E69" s="15"/>
      <c r="F69" s="15"/>
      <c r="G69" s="14"/>
      <c r="H69" s="11"/>
      <c r="I69" s="18"/>
      <c r="J69" s="15"/>
      <c r="K69" s="15"/>
      <c r="L69" s="15"/>
      <c r="M69" s="15"/>
    </row>
    <row r="70" spans="1:14" ht="15" x14ac:dyDescent="0.25">
      <c r="A70" s="15"/>
      <c r="B70" s="14" t="s">
        <v>38</v>
      </c>
      <c r="C70" s="11" t="s">
        <v>4</v>
      </c>
      <c r="D70" s="61">
        <f>0.75*$D$31+0.25*D66</f>
        <v>2.3552177767936167E-2</v>
      </c>
      <c r="E70" s="15"/>
      <c r="F70" s="15"/>
      <c r="G70" s="14"/>
      <c r="H70" s="11"/>
      <c r="I70" s="18"/>
      <c r="J70" s="15"/>
      <c r="K70" s="15"/>
      <c r="L70" s="15"/>
      <c r="M70" s="15"/>
    </row>
    <row r="71" spans="1:14" ht="15" x14ac:dyDescent="0.25">
      <c r="A71" s="15"/>
      <c r="B71" s="14"/>
      <c r="C71" s="11"/>
      <c r="D71" s="18"/>
      <c r="E71" s="15"/>
      <c r="F71" s="15"/>
      <c r="G71" s="14"/>
      <c r="H71" s="11"/>
      <c r="I71" s="18"/>
      <c r="J71" s="15"/>
      <c r="K71" s="15"/>
      <c r="L71" s="15"/>
      <c r="M71" s="15"/>
    </row>
    <row r="72" spans="1:14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</row>
    <row r="73" spans="1:14" ht="33.75" x14ac:dyDescent="0.5">
      <c r="A73" s="15"/>
      <c r="B73" s="54" t="s">
        <v>36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4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</row>
    <row r="75" spans="1:14" ht="15" x14ac:dyDescent="0.25">
      <c r="A75" s="15"/>
      <c r="B75" s="65" t="s">
        <v>0</v>
      </c>
      <c r="C75" s="66"/>
      <c r="D75" s="2">
        <v>2006</v>
      </c>
      <c r="E75" s="2">
        <v>2007</v>
      </c>
      <c r="F75" s="2">
        <v>2008</v>
      </c>
      <c r="G75" s="2">
        <v>2009</v>
      </c>
      <c r="H75" s="2">
        <v>2010</v>
      </c>
      <c r="I75" s="2">
        <v>2011</v>
      </c>
      <c r="J75" s="2">
        <v>2012</v>
      </c>
      <c r="K75" s="2">
        <v>2013</v>
      </c>
      <c r="L75" s="2">
        <v>2014</v>
      </c>
      <c r="M75" s="2">
        <v>2015</v>
      </c>
      <c r="N75" s="2">
        <v>2016</v>
      </c>
    </row>
    <row r="76" spans="1:14" ht="15" x14ac:dyDescent="0.25">
      <c r="A76" s="15"/>
      <c r="B76" s="67" t="s">
        <v>1</v>
      </c>
      <c r="C76" s="68"/>
      <c r="D76" s="50">
        <v>0.96721168834343108</v>
      </c>
      <c r="E76" s="50">
        <v>0.78911064246810103</v>
      </c>
      <c r="F76" s="50">
        <v>0.92071611083365679</v>
      </c>
      <c r="G76" s="50">
        <v>0.87859017053285315</v>
      </c>
      <c r="H76" s="50">
        <v>0.87413548559286491</v>
      </c>
      <c r="I76" s="50">
        <v>0.87800104465002848</v>
      </c>
      <c r="J76" s="50">
        <v>0.87015166845248948</v>
      </c>
      <c r="K76" s="50">
        <v>0.89042099233000815</v>
      </c>
      <c r="L76" s="50">
        <v>0.83276630867867385</v>
      </c>
      <c r="M76" s="50">
        <v>0.8452844624535969</v>
      </c>
      <c r="N76" s="27">
        <v>0.77</v>
      </c>
    </row>
    <row r="77" spans="1:14" ht="15" x14ac:dyDescent="0.25">
      <c r="A77" s="15"/>
      <c r="B77" s="8"/>
      <c r="C77" s="8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4" x14ac:dyDescent="0.2">
      <c r="A78" s="15"/>
      <c r="B78" s="19" t="s">
        <v>11</v>
      </c>
      <c r="C78" s="11" t="s">
        <v>4</v>
      </c>
      <c r="D78" s="52">
        <f>COUNT(D76:N76)</f>
        <v>11</v>
      </c>
      <c r="E78" s="15"/>
      <c r="F78" s="15"/>
      <c r="G78" s="15"/>
      <c r="H78" s="15"/>
      <c r="I78" s="15"/>
      <c r="J78" s="15"/>
      <c r="K78" s="15"/>
      <c r="L78" s="15"/>
      <c r="M78" s="15"/>
    </row>
    <row r="79" spans="1:14" x14ac:dyDescent="0.2">
      <c r="A79" s="15"/>
      <c r="B79" s="20" t="s">
        <v>2</v>
      </c>
      <c r="C79" s="23" t="s">
        <v>4</v>
      </c>
      <c r="D79" s="49">
        <f>AVERAGE(D76:N76)</f>
        <v>0.86512623403051847</v>
      </c>
      <c r="E79" s="15"/>
      <c r="F79" s="15"/>
      <c r="G79" s="15"/>
      <c r="H79" s="15"/>
      <c r="I79" s="15"/>
      <c r="J79" s="15"/>
      <c r="K79" s="15"/>
      <c r="M79" s="15"/>
    </row>
    <row r="80" spans="1:14" x14ac:dyDescent="0.2">
      <c r="A80" s="15"/>
      <c r="B80" s="20" t="s">
        <v>3</v>
      </c>
      <c r="C80" s="23" t="s">
        <v>4</v>
      </c>
      <c r="D80" s="10">
        <f>SQRT(VAR(D76:N76))</f>
        <v>5.5563648504811776E-2</v>
      </c>
      <c r="E80" s="15"/>
      <c r="F80" s="15"/>
      <c r="G80" s="15"/>
      <c r="H80" s="15"/>
      <c r="I80" s="15"/>
      <c r="J80" s="15"/>
      <c r="K80" s="15"/>
      <c r="L80" s="15"/>
      <c r="M80" s="15"/>
    </row>
    <row r="81" spans="1:13" x14ac:dyDescent="0.2">
      <c r="A81" s="15"/>
      <c r="B81" s="20"/>
      <c r="C81" s="23"/>
      <c r="D81" s="10"/>
      <c r="E81" s="15"/>
      <c r="F81" s="15"/>
      <c r="G81" s="15"/>
      <c r="H81" s="15"/>
      <c r="I81" s="15"/>
      <c r="J81" s="15"/>
      <c r="K81" s="15"/>
      <c r="L81" s="15"/>
      <c r="M81" s="15"/>
    </row>
    <row r="82" spans="1:13" ht="20.25" x14ac:dyDescent="0.3">
      <c r="A82" s="15"/>
      <c r="B82" s="69" t="s">
        <v>23</v>
      </c>
      <c r="C82" s="69"/>
      <c r="D82" s="69"/>
      <c r="E82" s="15"/>
      <c r="F82" s="15"/>
      <c r="G82" s="15"/>
      <c r="H82" s="15"/>
      <c r="I82" s="15"/>
      <c r="J82" s="15"/>
      <c r="K82" s="15"/>
      <c r="L82" s="15"/>
      <c r="M82" s="15"/>
    </row>
    <row r="83" spans="1:13" x14ac:dyDescent="0.2">
      <c r="A83" s="15"/>
      <c r="B83" s="19" t="s">
        <v>20</v>
      </c>
      <c r="C83" s="11" t="s">
        <v>4</v>
      </c>
      <c r="D83" s="17">
        <f>_xlfn.NORM.INV($D$3,0,1)</f>
        <v>1.6448536269514715</v>
      </c>
      <c r="E83" s="15"/>
      <c r="F83" s="15"/>
      <c r="G83" s="15"/>
      <c r="H83" s="15"/>
      <c r="I83" s="15"/>
      <c r="J83" s="15"/>
      <c r="K83" s="15"/>
      <c r="L83" s="15"/>
      <c r="M83" s="15"/>
    </row>
    <row r="84" spans="1:13" x14ac:dyDescent="0.2">
      <c r="A84" s="15"/>
      <c r="B84" s="19" t="s">
        <v>21</v>
      </c>
      <c r="C84" s="21" t="s">
        <v>4</v>
      </c>
      <c r="D84" s="17">
        <f>_xlfn.NORM.INV($D$4,0,1)</f>
        <v>0.67448975019608193</v>
      </c>
      <c r="E84" s="15"/>
      <c r="F84" s="15"/>
      <c r="G84" s="15"/>
      <c r="H84" s="15"/>
      <c r="I84" s="15"/>
      <c r="J84" s="15"/>
      <c r="K84" s="15"/>
      <c r="L84" s="15"/>
      <c r="M84" s="15"/>
    </row>
    <row r="85" spans="1:13" x14ac:dyDescent="0.2">
      <c r="A85" s="15"/>
      <c r="B85" s="22"/>
      <c r="C85" s="21" t="s">
        <v>4</v>
      </c>
      <c r="D85" s="12">
        <f>D79+D83*D80/SQRT(D78)</f>
        <v>0.89268258259173239</v>
      </c>
      <c r="E85" s="15"/>
      <c r="F85" s="15"/>
      <c r="G85" s="15"/>
      <c r="H85" s="15"/>
      <c r="I85" s="15"/>
      <c r="J85" s="15"/>
      <c r="K85" s="15"/>
      <c r="L85" s="15"/>
      <c r="M85" s="15"/>
    </row>
    <row r="86" spans="1:13" x14ac:dyDescent="0.2">
      <c r="A86" s="15"/>
      <c r="B86" s="22"/>
      <c r="C86" s="21" t="s">
        <v>4</v>
      </c>
      <c r="D86" s="12">
        <f>D79+D84*D80/SQRT(D78)</f>
        <v>0.87642600827962114</v>
      </c>
      <c r="E86" s="15"/>
      <c r="F86" s="15"/>
      <c r="G86" s="15"/>
      <c r="H86" s="15"/>
      <c r="I86" s="15"/>
      <c r="J86" s="15"/>
      <c r="K86" s="15"/>
      <c r="L86" s="15"/>
      <c r="M86" s="15"/>
    </row>
    <row r="87" spans="1:13" x14ac:dyDescent="0.2">
      <c r="A87" s="15"/>
      <c r="B87" s="22"/>
      <c r="C87" s="21"/>
      <c r="D87" s="12"/>
      <c r="E87" s="15"/>
      <c r="F87" s="15"/>
      <c r="G87" s="15"/>
      <c r="H87" s="15"/>
      <c r="I87" s="15"/>
      <c r="J87" s="15"/>
      <c r="K87" s="15"/>
      <c r="L87" s="15"/>
      <c r="M87" s="15"/>
    </row>
    <row r="88" spans="1:13" ht="15" x14ac:dyDescent="0.25">
      <c r="A88" s="15"/>
      <c r="B88" s="13"/>
      <c r="C88" s="21"/>
      <c r="D88" s="12"/>
      <c r="E88" s="15"/>
      <c r="F88" s="15"/>
      <c r="G88" s="15"/>
      <c r="H88" s="15"/>
      <c r="I88" s="15"/>
      <c r="J88" s="15"/>
      <c r="K88" s="15"/>
      <c r="L88" s="15"/>
      <c r="M88" s="15"/>
    </row>
    <row r="89" spans="1:13" ht="15" x14ac:dyDescent="0.25">
      <c r="A89" s="15"/>
      <c r="B89" s="14" t="s">
        <v>9</v>
      </c>
      <c r="C89" s="11" t="s">
        <v>4</v>
      </c>
      <c r="D89" s="18">
        <f>D85/D79-1</f>
        <v>3.1852401970094313E-2</v>
      </c>
      <c r="E89" s="15"/>
      <c r="F89" s="15"/>
      <c r="G89" s="14"/>
      <c r="H89" s="11"/>
      <c r="I89" s="18"/>
      <c r="J89" s="15"/>
      <c r="K89" s="15"/>
      <c r="L89" s="15"/>
      <c r="M89" s="15"/>
    </row>
    <row r="90" spans="1:13" ht="15" x14ac:dyDescent="0.25">
      <c r="A90" s="15"/>
      <c r="B90" s="14" t="s">
        <v>10</v>
      </c>
      <c r="C90" s="11" t="s">
        <v>4</v>
      </c>
      <c r="D90" s="18">
        <f>D86/D79-1</f>
        <v>1.3061416709626794E-2</v>
      </c>
      <c r="E90" s="15"/>
      <c r="F90" s="15"/>
      <c r="G90" s="14"/>
      <c r="H90" s="11"/>
      <c r="I90" s="18"/>
      <c r="J90" s="15"/>
      <c r="K90" s="15"/>
      <c r="L90" s="15"/>
      <c r="M90" s="15"/>
    </row>
    <row r="91" spans="1:13" ht="15" x14ac:dyDescent="0.25">
      <c r="A91" s="15"/>
      <c r="B91" s="14"/>
      <c r="C91" s="11"/>
      <c r="D91" s="18"/>
      <c r="E91" s="15"/>
      <c r="F91" s="15"/>
      <c r="G91" s="14"/>
      <c r="H91" s="11"/>
      <c r="I91" s="18"/>
      <c r="J91" s="15"/>
      <c r="K91" s="15"/>
      <c r="L91" s="15"/>
      <c r="M91" s="15"/>
    </row>
    <row r="92" spans="1:13" ht="15" x14ac:dyDescent="0.25">
      <c r="A92" s="15"/>
      <c r="B92" s="13"/>
      <c r="C92" s="21"/>
      <c r="D92" s="12"/>
      <c r="E92" s="15"/>
      <c r="F92" s="15"/>
      <c r="G92" s="15"/>
      <c r="H92" s="15"/>
      <c r="I92" s="15"/>
      <c r="J92" s="15"/>
      <c r="K92" s="15"/>
      <c r="L92" s="15"/>
      <c r="M92" s="15"/>
    </row>
    <row r="93" spans="1:13" ht="15" x14ac:dyDescent="0.25">
      <c r="A93" s="15"/>
      <c r="B93" s="14" t="s">
        <v>37</v>
      </c>
      <c r="C93" s="11" t="s">
        <v>4</v>
      </c>
      <c r="D93" s="61">
        <f>0.75*$D$20+0.25*D89</f>
        <v>2.9466739812601506E-2</v>
      </c>
      <c r="E93" s="15"/>
      <c r="F93" s="15"/>
      <c r="G93" s="14"/>
      <c r="H93" s="11"/>
      <c r="I93" s="18"/>
      <c r="J93" s="15"/>
      <c r="K93" s="15"/>
      <c r="L93" s="15"/>
      <c r="M93" s="15"/>
    </row>
    <row r="94" spans="1:13" ht="15" x14ac:dyDescent="0.25">
      <c r="A94" s="15"/>
      <c r="B94" s="14" t="s">
        <v>38</v>
      </c>
      <c r="C94" s="11" t="s">
        <v>4</v>
      </c>
      <c r="D94" s="61">
        <f>0.75*$D$21+0.25*D90</f>
        <v>1.2083150530622311E-2</v>
      </c>
      <c r="E94" s="15"/>
      <c r="F94" s="15"/>
      <c r="G94" s="14"/>
      <c r="H94" s="11"/>
      <c r="I94" s="18"/>
      <c r="J94" s="15"/>
      <c r="K94" s="15"/>
      <c r="L94" s="15"/>
      <c r="M94" s="15"/>
    </row>
    <row r="95" spans="1:13" ht="15" x14ac:dyDescent="0.25">
      <c r="A95" s="15"/>
      <c r="B95" s="14"/>
      <c r="C95" s="11"/>
      <c r="D95" s="18"/>
      <c r="E95" s="15"/>
      <c r="F95" s="15"/>
      <c r="G95" s="14"/>
      <c r="H95" s="11"/>
      <c r="I95" s="18"/>
      <c r="J95" s="15"/>
      <c r="K95" s="15"/>
      <c r="L95" s="15"/>
      <c r="M95" s="15"/>
    </row>
    <row r="96" spans="1:13" x14ac:dyDescent="0.2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</row>
    <row r="97" spans="1:13" ht="20.25" x14ac:dyDescent="0.3">
      <c r="A97" s="15"/>
      <c r="B97" s="69" t="s">
        <v>24</v>
      </c>
      <c r="C97" s="69"/>
      <c r="D97" s="69"/>
      <c r="E97" s="15"/>
      <c r="F97" s="15"/>
      <c r="G97" s="15"/>
      <c r="H97" s="15"/>
      <c r="I97" s="15"/>
      <c r="J97" s="15"/>
      <c r="K97" s="15"/>
      <c r="L97" s="15"/>
      <c r="M97" s="15"/>
    </row>
    <row r="98" spans="1:13" x14ac:dyDescent="0.2">
      <c r="A98" s="15"/>
      <c r="B98" s="15" t="s">
        <v>12</v>
      </c>
      <c r="C98" s="11" t="s">
        <v>4</v>
      </c>
      <c r="D98" s="52">
        <f>D78-1</f>
        <v>10</v>
      </c>
      <c r="E98" s="15"/>
      <c r="F98" s="15"/>
      <c r="G98" s="15"/>
      <c r="H98" s="15"/>
      <c r="I98" s="15"/>
      <c r="J98" s="15"/>
      <c r="K98" s="15"/>
      <c r="L98" s="15"/>
      <c r="M98" s="15"/>
    </row>
    <row r="99" spans="1:13" x14ac:dyDescent="0.2">
      <c r="A99" s="15"/>
      <c r="B99" s="19" t="s">
        <v>7</v>
      </c>
      <c r="C99" s="11" t="s">
        <v>4</v>
      </c>
      <c r="D99" s="17">
        <f>TINV(1-$D$3,D78-1)</f>
        <v>2.2281388519862744</v>
      </c>
      <c r="E99" s="15"/>
      <c r="F99" s="11"/>
      <c r="G99" s="11"/>
      <c r="H99" s="15"/>
      <c r="I99" s="15"/>
      <c r="J99" s="15"/>
      <c r="K99" s="15"/>
      <c r="L99" s="15"/>
      <c r="M99" s="15"/>
    </row>
    <row r="100" spans="1:13" x14ac:dyDescent="0.2">
      <c r="A100" s="15"/>
      <c r="B100" s="19" t="s">
        <v>8</v>
      </c>
      <c r="C100" s="21" t="s">
        <v>4</v>
      </c>
      <c r="D100" s="17">
        <f>TINV(1-$D$4,D78-1)</f>
        <v>1.2212553950039227</v>
      </c>
      <c r="E100" s="15"/>
      <c r="F100" s="15"/>
      <c r="G100" s="15"/>
      <c r="H100" s="15"/>
      <c r="I100" s="15"/>
      <c r="J100" s="15"/>
      <c r="K100" s="15"/>
      <c r="L100" s="15"/>
      <c r="M100" s="15"/>
    </row>
    <row r="101" spans="1:13" x14ac:dyDescent="0.2">
      <c r="A101" s="15"/>
      <c r="B101" s="22"/>
      <c r="C101" s="21" t="s">
        <v>4</v>
      </c>
      <c r="D101" s="12">
        <f>D79+D99*D80/SQRT(D78)</f>
        <v>0.90245440101271535</v>
      </c>
      <c r="E101" s="15"/>
      <c r="F101" s="15"/>
      <c r="G101" s="15"/>
      <c r="H101" s="15"/>
      <c r="I101" s="15"/>
      <c r="J101" s="15"/>
      <c r="K101" s="15"/>
      <c r="L101" s="15"/>
      <c r="M101" s="15"/>
    </row>
    <row r="102" spans="1:13" x14ac:dyDescent="0.2">
      <c r="A102" s="15"/>
      <c r="B102" s="22"/>
      <c r="C102" s="21" t="s">
        <v>4</v>
      </c>
      <c r="D102" s="12">
        <f>D79+D100*D80/SQRT(D78)</f>
        <v>0.88558601160316686</v>
      </c>
      <c r="E102" s="15"/>
      <c r="F102" s="15"/>
      <c r="G102" s="15"/>
      <c r="H102" s="15"/>
      <c r="I102" s="15"/>
      <c r="J102" s="15"/>
      <c r="K102" s="15"/>
      <c r="L102" s="15"/>
      <c r="M102" s="15"/>
    </row>
    <row r="103" spans="1:13" ht="15" x14ac:dyDescent="0.25">
      <c r="A103" s="15"/>
      <c r="B103" s="13"/>
      <c r="C103" s="21"/>
      <c r="D103" s="12"/>
      <c r="E103" s="15"/>
      <c r="F103" s="15"/>
      <c r="G103" s="15"/>
      <c r="H103" s="15"/>
      <c r="I103" s="15"/>
      <c r="J103" s="15"/>
      <c r="K103" s="15"/>
      <c r="L103" s="15"/>
      <c r="M103" s="15"/>
    </row>
    <row r="104" spans="1:13" ht="15" x14ac:dyDescent="0.25">
      <c r="A104" s="15"/>
      <c r="B104" s="14" t="s">
        <v>9</v>
      </c>
      <c r="C104" s="11" t="s">
        <v>4</v>
      </c>
      <c r="D104" s="18">
        <f>D101/D79-1</f>
        <v>4.3147653502876082E-2</v>
      </c>
      <c r="E104" s="15"/>
      <c r="F104" s="15"/>
      <c r="G104" s="15"/>
      <c r="H104" s="15"/>
      <c r="I104" s="15"/>
      <c r="J104" s="15"/>
      <c r="K104" s="15"/>
      <c r="L104" s="15"/>
      <c r="M104" s="15"/>
    </row>
    <row r="105" spans="1:13" ht="15" x14ac:dyDescent="0.25">
      <c r="A105" s="15"/>
      <c r="B105" s="14" t="s">
        <v>10</v>
      </c>
      <c r="C105" s="11" t="s">
        <v>4</v>
      </c>
      <c r="D105" s="18">
        <f>D102/D79-1</f>
        <v>2.364947075680357E-2</v>
      </c>
      <c r="E105" s="15"/>
      <c r="F105" s="15"/>
      <c r="G105" s="15"/>
      <c r="H105" s="15"/>
      <c r="I105" s="15"/>
      <c r="J105" s="15"/>
      <c r="K105" s="15"/>
      <c r="L105" s="15"/>
      <c r="M105" s="15"/>
    </row>
    <row r="106" spans="1:13" x14ac:dyDescent="0.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</row>
    <row r="107" spans="1:13" ht="15" x14ac:dyDescent="0.25">
      <c r="A107" s="15"/>
      <c r="B107" s="13"/>
      <c r="C107" s="21"/>
      <c r="D107" s="12"/>
      <c r="E107" s="15"/>
      <c r="F107" s="15"/>
      <c r="G107" s="15"/>
      <c r="H107" s="15"/>
      <c r="I107" s="15"/>
      <c r="J107" s="15"/>
      <c r="K107" s="15"/>
      <c r="L107" s="15"/>
      <c r="M107" s="15"/>
    </row>
    <row r="108" spans="1:13" ht="15" x14ac:dyDescent="0.25">
      <c r="A108" s="15"/>
      <c r="B108" s="14" t="s">
        <v>37</v>
      </c>
      <c r="C108" s="11" t="s">
        <v>4</v>
      </c>
      <c r="D108" s="61">
        <f>0.75*$D$30+0.25*D104</f>
        <v>4.0360737403027702E-2</v>
      </c>
      <c r="E108" s="15"/>
      <c r="F108" s="15"/>
      <c r="G108" s="14"/>
      <c r="H108" s="11"/>
      <c r="I108" s="18"/>
      <c r="J108" s="15"/>
      <c r="K108" s="15"/>
      <c r="L108" s="15"/>
      <c r="M108" s="15"/>
    </row>
    <row r="109" spans="1:13" ht="15" x14ac:dyDescent="0.25">
      <c r="A109" s="15"/>
      <c r="B109" s="14" t="s">
        <v>38</v>
      </c>
      <c r="C109" s="11" t="s">
        <v>4</v>
      </c>
      <c r="D109" s="61">
        <f>0.75*$D$31+0.25*D105</f>
        <v>2.1988051820420629E-2</v>
      </c>
      <c r="E109" s="15"/>
      <c r="F109" s="15"/>
      <c r="G109" s="14"/>
      <c r="H109" s="11"/>
      <c r="I109" s="18"/>
      <c r="J109" s="15"/>
      <c r="K109" s="15"/>
      <c r="L109" s="15"/>
      <c r="M109" s="15"/>
    </row>
    <row r="110" spans="1:13" ht="15" x14ac:dyDescent="0.25">
      <c r="A110" s="15"/>
      <c r="B110" s="14"/>
      <c r="C110" s="11"/>
      <c r="D110" s="18"/>
      <c r="E110" s="15"/>
      <c r="F110" s="15"/>
      <c r="G110" s="14"/>
      <c r="H110" s="11"/>
      <c r="I110" s="18"/>
      <c r="J110" s="15"/>
      <c r="K110" s="15"/>
      <c r="L110" s="15"/>
      <c r="M110" s="15"/>
    </row>
    <row r="111" spans="1:13" ht="15" x14ac:dyDescent="0.25">
      <c r="A111" s="15"/>
      <c r="B111" s="14"/>
      <c r="C111" s="11"/>
      <c r="D111" s="18"/>
      <c r="E111" s="15"/>
      <c r="F111" s="15"/>
      <c r="G111" s="14"/>
      <c r="H111" s="11"/>
      <c r="I111" s="18"/>
      <c r="J111" s="15"/>
      <c r="K111" s="15"/>
      <c r="L111" s="15"/>
      <c r="M111" s="15"/>
    </row>
    <row r="112" spans="1:13" ht="33.75" x14ac:dyDescent="0.5">
      <c r="A112" s="15"/>
      <c r="B112" s="54" t="s">
        <v>36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</row>
    <row r="113" spans="1:14" x14ac:dyDescent="0.2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</row>
    <row r="114" spans="1:14" ht="15" x14ac:dyDescent="0.25">
      <c r="A114" s="15"/>
      <c r="B114" s="65" t="s">
        <v>0</v>
      </c>
      <c r="C114" s="66"/>
      <c r="D114" s="2">
        <v>2006</v>
      </c>
      <c r="E114" s="2">
        <v>2007</v>
      </c>
      <c r="F114" s="2">
        <v>2008</v>
      </c>
      <c r="G114" s="2">
        <v>2009</v>
      </c>
      <c r="H114" s="2">
        <v>2010</v>
      </c>
      <c r="I114" s="2">
        <v>2011</v>
      </c>
      <c r="J114" s="2">
        <v>2012</v>
      </c>
      <c r="K114" s="2">
        <v>2013</v>
      </c>
      <c r="L114" s="2">
        <v>2014</v>
      </c>
      <c r="M114" s="2">
        <v>2015</v>
      </c>
      <c r="N114" s="2">
        <v>2016</v>
      </c>
    </row>
    <row r="115" spans="1:14" ht="15" x14ac:dyDescent="0.25">
      <c r="A115" s="15"/>
      <c r="B115" s="67" t="s">
        <v>1</v>
      </c>
      <c r="C115" s="68"/>
      <c r="D115" s="50">
        <v>0.96721168834343108</v>
      </c>
      <c r="E115" s="50">
        <v>0.78911064246810103</v>
      </c>
      <c r="F115" s="50">
        <v>0.92071611083365679</v>
      </c>
      <c r="G115" s="50">
        <v>0.87859017053285315</v>
      </c>
      <c r="H115" s="50">
        <v>0.87413548559286491</v>
      </c>
      <c r="I115" s="50">
        <v>0.87800104465002848</v>
      </c>
      <c r="J115" s="50">
        <v>0.87015166845248948</v>
      </c>
      <c r="K115" s="50">
        <v>0.89042099233000815</v>
      </c>
      <c r="L115" s="50">
        <v>0.83276630867867385</v>
      </c>
      <c r="M115" s="50">
        <v>0.8452844624535969</v>
      </c>
      <c r="N115" s="27">
        <v>0.84</v>
      </c>
    </row>
    <row r="116" spans="1:14" ht="15" x14ac:dyDescent="0.25">
      <c r="A116" s="15"/>
      <c r="B116" s="8"/>
      <c r="C116" s="8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4" x14ac:dyDescent="0.2">
      <c r="A117" s="15"/>
      <c r="B117" s="19" t="s">
        <v>11</v>
      </c>
      <c r="C117" s="11" t="s">
        <v>4</v>
      </c>
      <c r="D117" s="52">
        <f>COUNT(D115:N115)</f>
        <v>11</v>
      </c>
      <c r="E117" s="15"/>
      <c r="F117" s="15"/>
      <c r="G117" s="15"/>
      <c r="H117" s="15"/>
      <c r="I117" s="15"/>
      <c r="J117" s="15"/>
      <c r="K117" s="15"/>
      <c r="L117" s="15"/>
      <c r="M117" s="15"/>
    </row>
    <row r="118" spans="1:14" x14ac:dyDescent="0.2">
      <c r="A118" s="15"/>
      <c r="B118" s="20" t="s">
        <v>2</v>
      </c>
      <c r="C118" s="23" t="s">
        <v>4</v>
      </c>
      <c r="D118" s="49">
        <f>AVERAGE(D115:N115)</f>
        <v>0.87148987039415493</v>
      </c>
      <c r="E118" s="15"/>
      <c r="F118" s="15"/>
      <c r="G118" s="15"/>
      <c r="H118" s="15"/>
      <c r="I118" s="15"/>
      <c r="J118" s="15"/>
      <c r="K118" s="15"/>
      <c r="M118" s="15"/>
    </row>
    <row r="119" spans="1:14" x14ac:dyDescent="0.2">
      <c r="A119" s="15"/>
      <c r="B119" s="20" t="s">
        <v>3</v>
      </c>
      <c r="C119" s="23" t="s">
        <v>4</v>
      </c>
      <c r="D119" s="10">
        <f>SQRT(VAR(D115:N115))</f>
        <v>4.6914883610572423E-2</v>
      </c>
      <c r="E119" s="15"/>
      <c r="F119" s="15"/>
      <c r="G119" s="15"/>
      <c r="H119" s="15"/>
      <c r="I119" s="15"/>
      <c r="J119" s="15"/>
      <c r="K119" s="15"/>
      <c r="L119" s="15"/>
      <c r="M119" s="15"/>
    </row>
    <row r="120" spans="1:14" x14ac:dyDescent="0.2">
      <c r="A120" s="15"/>
      <c r="B120" s="20"/>
      <c r="C120" s="23"/>
      <c r="D120" s="10"/>
      <c r="E120" s="15"/>
      <c r="F120" s="15"/>
      <c r="G120" s="15"/>
      <c r="H120" s="15"/>
      <c r="I120" s="15"/>
      <c r="J120" s="15"/>
      <c r="K120" s="15"/>
      <c r="L120" s="15"/>
      <c r="M120" s="15"/>
    </row>
    <row r="121" spans="1:14" ht="20.25" x14ac:dyDescent="0.3">
      <c r="A121" s="15"/>
      <c r="B121" s="69" t="s">
        <v>23</v>
      </c>
      <c r="C121" s="69"/>
      <c r="D121" s="69"/>
      <c r="E121" s="15"/>
      <c r="F121" s="15"/>
      <c r="G121" s="15"/>
      <c r="H121" s="15"/>
      <c r="I121" s="15"/>
      <c r="J121" s="15"/>
      <c r="K121" s="15"/>
      <c r="L121" s="15"/>
      <c r="M121" s="15"/>
    </row>
    <row r="122" spans="1:14" x14ac:dyDescent="0.2">
      <c r="A122" s="15"/>
      <c r="B122" s="19" t="s">
        <v>20</v>
      </c>
      <c r="C122" s="11" t="s">
        <v>4</v>
      </c>
      <c r="D122" s="17">
        <f>_xlfn.NORM.INV($D$3,0,1)</f>
        <v>1.6448536269514715</v>
      </c>
      <c r="E122" s="15"/>
      <c r="F122" s="15"/>
      <c r="G122" s="15"/>
      <c r="H122" s="15"/>
      <c r="I122" s="15"/>
      <c r="J122" s="15"/>
      <c r="K122" s="15"/>
      <c r="L122" s="15"/>
      <c r="M122" s="15"/>
    </row>
    <row r="123" spans="1:14" x14ac:dyDescent="0.2">
      <c r="A123" s="15"/>
      <c r="B123" s="19" t="s">
        <v>21</v>
      </c>
      <c r="C123" s="21" t="s">
        <v>4</v>
      </c>
      <c r="D123" s="17">
        <f>_xlfn.NORM.INV($D$4,0,1)</f>
        <v>0.67448975019608193</v>
      </c>
      <c r="E123" s="15"/>
      <c r="F123" s="15"/>
      <c r="G123" s="15"/>
      <c r="H123" s="15"/>
      <c r="I123" s="15"/>
      <c r="J123" s="15"/>
      <c r="K123" s="15"/>
      <c r="L123" s="15"/>
      <c r="M123" s="15"/>
    </row>
    <row r="124" spans="1:14" x14ac:dyDescent="0.2">
      <c r="A124" s="15"/>
      <c r="B124" s="22"/>
      <c r="C124" s="21" t="s">
        <v>4</v>
      </c>
      <c r="D124" s="12">
        <f>D118+D122*D119/SQRT(D117)</f>
        <v>0.89475693294800718</v>
      </c>
      <c r="E124" s="15"/>
      <c r="F124" s="15"/>
      <c r="G124" s="15"/>
      <c r="H124" s="15"/>
      <c r="I124" s="15"/>
      <c r="J124" s="15"/>
      <c r="K124" s="15"/>
      <c r="L124" s="15"/>
      <c r="M124" s="15"/>
    </row>
    <row r="125" spans="1:14" x14ac:dyDescent="0.2">
      <c r="A125" s="15"/>
      <c r="B125" s="22"/>
      <c r="C125" s="21" t="s">
        <v>4</v>
      </c>
      <c r="D125" s="12">
        <f>D118+D123*D119/SQRT(D117)</f>
        <v>0.88103077722781054</v>
      </c>
      <c r="E125" s="15"/>
      <c r="F125" s="15"/>
      <c r="G125" s="15"/>
      <c r="H125" s="15"/>
      <c r="I125" s="15"/>
      <c r="J125" s="15"/>
      <c r="K125" s="15"/>
      <c r="L125" s="15"/>
      <c r="M125" s="15"/>
    </row>
    <row r="126" spans="1:14" x14ac:dyDescent="0.2">
      <c r="A126" s="15"/>
      <c r="B126" s="22"/>
      <c r="C126" s="21"/>
      <c r="D126" s="12"/>
      <c r="E126" s="15"/>
      <c r="F126" s="15"/>
      <c r="G126" s="15"/>
      <c r="H126" s="15"/>
      <c r="I126" s="15"/>
      <c r="J126" s="15"/>
      <c r="K126" s="15"/>
      <c r="L126" s="15"/>
      <c r="M126" s="15"/>
    </row>
    <row r="127" spans="1:14" ht="15" x14ac:dyDescent="0.25">
      <c r="A127" s="15"/>
      <c r="B127" s="13"/>
      <c r="C127" s="21"/>
      <c r="D127" s="12"/>
      <c r="E127" s="15"/>
      <c r="F127" s="15"/>
      <c r="G127" s="15"/>
      <c r="H127" s="15"/>
      <c r="I127" s="15"/>
      <c r="J127" s="15"/>
      <c r="K127" s="15"/>
      <c r="L127" s="15"/>
      <c r="M127" s="15"/>
    </row>
    <row r="128" spans="1:14" ht="15" x14ac:dyDescent="0.25">
      <c r="A128" s="15"/>
      <c r="B128" s="14" t="s">
        <v>9</v>
      </c>
      <c r="C128" s="11" t="s">
        <v>4</v>
      </c>
      <c r="D128" s="18">
        <f>D124/D118-1</f>
        <v>2.6698029827161518E-2</v>
      </c>
      <c r="E128" s="15"/>
      <c r="F128" s="15"/>
      <c r="G128" s="14"/>
      <c r="H128" s="11"/>
      <c r="I128" s="18"/>
      <c r="J128" s="15"/>
      <c r="K128" s="15"/>
      <c r="L128" s="15"/>
      <c r="M128" s="15"/>
    </row>
    <row r="129" spans="1:13" ht="15" x14ac:dyDescent="0.25">
      <c r="A129" s="15"/>
      <c r="B129" s="14" t="s">
        <v>10</v>
      </c>
      <c r="C129" s="11" t="s">
        <v>4</v>
      </c>
      <c r="D129" s="18">
        <f>D125/D118-1</f>
        <v>1.0947811509662619E-2</v>
      </c>
      <c r="E129" s="15"/>
      <c r="F129" s="15"/>
      <c r="G129" s="14"/>
      <c r="H129" s="11"/>
      <c r="I129" s="18"/>
      <c r="J129" s="15"/>
      <c r="K129" s="15"/>
      <c r="L129" s="15"/>
      <c r="M129" s="15"/>
    </row>
    <row r="130" spans="1:13" ht="15" x14ac:dyDescent="0.25">
      <c r="A130" s="15"/>
      <c r="B130" s="14"/>
      <c r="C130" s="11"/>
      <c r="D130" s="18"/>
      <c r="E130" s="15"/>
      <c r="F130" s="15"/>
      <c r="G130" s="14"/>
      <c r="H130" s="11"/>
      <c r="I130" s="18"/>
      <c r="J130" s="15"/>
      <c r="K130" s="15"/>
      <c r="L130" s="15"/>
      <c r="M130" s="15"/>
    </row>
    <row r="131" spans="1:13" ht="15" x14ac:dyDescent="0.25">
      <c r="A131" s="15"/>
      <c r="B131" s="13"/>
      <c r="C131" s="21"/>
      <c r="D131" s="12"/>
      <c r="E131" s="15"/>
      <c r="F131" s="15"/>
      <c r="G131" s="15"/>
      <c r="H131" s="15"/>
      <c r="I131" s="15"/>
      <c r="J131" s="15"/>
      <c r="K131" s="15"/>
      <c r="L131" s="15"/>
      <c r="M131" s="15"/>
    </row>
    <row r="132" spans="1:13" ht="15" x14ac:dyDescent="0.25">
      <c r="A132" s="15"/>
      <c r="B132" s="14" t="s">
        <v>37</v>
      </c>
      <c r="C132" s="11" t="s">
        <v>4</v>
      </c>
      <c r="D132" s="61">
        <f>0.75*$D$20+0.25*D128</f>
        <v>2.8178146776868307E-2</v>
      </c>
      <c r="E132" s="15"/>
      <c r="F132" s="15"/>
      <c r="G132" s="14"/>
      <c r="H132" s="11"/>
      <c r="I132" s="18"/>
      <c r="J132" s="15"/>
      <c r="K132" s="15"/>
      <c r="L132" s="15"/>
      <c r="M132" s="15"/>
    </row>
    <row r="133" spans="1:13" ht="15" x14ac:dyDescent="0.25">
      <c r="A133" s="15"/>
      <c r="B133" s="14" t="s">
        <v>38</v>
      </c>
      <c r="C133" s="11" t="s">
        <v>4</v>
      </c>
      <c r="D133" s="61">
        <f>0.75*$D$21+0.25*D129</f>
        <v>1.1554749230631267E-2</v>
      </c>
      <c r="E133" s="15"/>
      <c r="F133" s="15"/>
      <c r="G133" s="14"/>
      <c r="H133" s="11"/>
      <c r="I133" s="18"/>
      <c r="J133" s="15"/>
      <c r="K133" s="15"/>
      <c r="L133" s="15"/>
      <c r="M133" s="15"/>
    </row>
    <row r="134" spans="1:13" ht="15" x14ac:dyDescent="0.25">
      <c r="A134" s="15"/>
      <c r="B134" s="14"/>
      <c r="C134" s="11"/>
      <c r="D134" s="18"/>
      <c r="E134" s="15"/>
      <c r="F134" s="15"/>
      <c r="G134" s="14"/>
      <c r="H134" s="11"/>
      <c r="I134" s="18"/>
      <c r="J134" s="15"/>
      <c r="K134" s="15"/>
      <c r="L134" s="15"/>
      <c r="M134" s="15"/>
    </row>
    <row r="135" spans="1:13" x14ac:dyDescent="0.2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</row>
    <row r="136" spans="1:13" ht="20.25" x14ac:dyDescent="0.3">
      <c r="A136" s="15"/>
      <c r="B136" s="69" t="s">
        <v>24</v>
      </c>
      <c r="C136" s="69"/>
      <c r="D136" s="69"/>
      <c r="E136" s="15"/>
      <c r="F136" s="15"/>
      <c r="G136" s="15"/>
      <c r="H136" s="15"/>
      <c r="I136" s="15"/>
      <c r="J136" s="15"/>
      <c r="K136" s="15"/>
      <c r="L136" s="15"/>
      <c r="M136" s="15"/>
    </row>
    <row r="137" spans="1:13" x14ac:dyDescent="0.2">
      <c r="A137" s="15"/>
      <c r="B137" s="15" t="s">
        <v>12</v>
      </c>
      <c r="C137" s="11" t="s">
        <v>4</v>
      </c>
      <c r="D137" s="52">
        <f>D117-1</f>
        <v>10</v>
      </c>
      <c r="E137" s="15"/>
      <c r="F137" s="15"/>
      <c r="G137" s="15"/>
      <c r="H137" s="15"/>
      <c r="I137" s="15"/>
      <c r="J137" s="15"/>
      <c r="K137" s="15"/>
      <c r="L137" s="15"/>
      <c r="M137" s="15"/>
    </row>
    <row r="138" spans="1:13" x14ac:dyDescent="0.2">
      <c r="A138" s="15"/>
      <c r="B138" s="19" t="s">
        <v>7</v>
      </c>
      <c r="C138" s="11" t="s">
        <v>4</v>
      </c>
      <c r="D138" s="17">
        <f>TINV(1-$D$3,D117-1)</f>
        <v>2.2281388519862744</v>
      </c>
      <c r="E138" s="15"/>
      <c r="F138" s="11"/>
      <c r="G138" s="11"/>
      <c r="H138" s="15"/>
      <c r="I138" s="15"/>
      <c r="J138" s="15"/>
      <c r="K138" s="15"/>
      <c r="L138" s="15"/>
      <c r="M138" s="15"/>
    </row>
    <row r="139" spans="1:13" x14ac:dyDescent="0.2">
      <c r="A139" s="15"/>
      <c r="B139" s="19" t="s">
        <v>8</v>
      </c>
      <c r="C139" s="21" t="s">
        <v>4</v>
      </c>
      <c r="D139" s="17">
        <f>TINV(1-$D$4,D117-1)</f>
        <v>1.2212553950039227</v>
      </c>
      <c r="E139" s="15"/>
      <c r="F139" s="15"/>
      <c r="G139" s="15"/>
      <c r="H139" s="15"/>
      <c r="I139" s="15"/>
      <c r="J139" s="15"/>
      <c r="K139" s="15"/>
      <c r="L139" s="15"/>
      <c r="M139" s="15"/>
    </row>
    <row r="140" spans="1:13" x14ac:dyDescent="0.2">
      <c r="A140" s="15"/>
      <c r="B140" s="22"/>
      <c r="C140" s="21" t="s">
        <v>4</v>
      </c>
      <c r="D140" s="12">
        <f>D118+D138*D119/SQRT(D117)</f>
        <v>0.903007718060586</v>
      </c>
      <c r="E140" s="15"/>
      <c r="F140" s="15"/>
      <c r="G140" s="15"/>
      <c r="H140" s="15"/>
      <c r="I140" s="15"/>
      <c r="J140" s="15"/>
      <c r="K140" s="15"/>
      <c r="L140" s="15"/>
      <c r="M140" s="15"/>
    </row>
    <row r="141" spans="1:13" x14ac:dyDescent="0.2">
      <c r="A141" s="15"/>
      <c r="B141" s="22"/>
      <c r="C141" s="21" t="s">
        <v>4</v>
      </c>
      <c r="D141" s="12">
        <f>D118+D139*D119/SQRT(D117)</f>
        <v>0.88876497937904952</v>
      </c>
      <c r="E141" s="15"/>
      <c r="F141" s="15"/>
      <c r="G141" s="15"/>
      <c r="H141" s="15"/>
      <c r="I141" s="15"/>
      <c r="J141" s="15"/>
      <c r="K141" s="15"/>
      <c r="L141" s="15"/>
      <c r="M141" s="15"/>
    </row>
    <row r="142" spans="1:13" ht="15" x14ac:dyDescent="0.25">
      <c r="A142" s="15"/>
      <c r="B142" s="13"/>
      <c r="C142" s="21"/>
      <c r="D142" s="12"/>
      <c r="E142" s="15"/>
      <c r="F142" s="15"/>
      <c r="G142" s="15"/>
      <c r="H142" s="15"/>
      <c r="I142" s="15"/>
      <c r="J142" s="15"/>
      <c r="K142" s="15"/>
      <c r="L142" s="15"/>
      <c r="M142" s="15"/>
    </row>
    <row r="143" spans="1:13" ht="15" x14ac:dyDescent="0.25">
      <c r="A143" s="15"/>
      <c r="B143" s="14" t="s">
        <v>9</v>
      </c>
      <c r="C143" s="11" t="s">
        <v>4</v>
      </c>
      <c r="D143" s="18">
        <f>D140/D118-1</f>
        <v>3.616547792136271E-2</v>
      </c>
      <c r="E143" s="15"/>
      <c r="F143" s="15"/>
      <c r="G143" s="15"/>
      <c r="H143" s="15"/>
      <c r="I143" s="15"/>
      <c r="J143" s="15"/>
      <c r="K143" s="15"/>
      <c r="L143" s="15"/>
      <c r="M143" s="15"/>
    </row>
    <row r="144" spans="1:13" ht="15" x14ac:dyDescent="0.25">
      <c r="A144" s="15"/>
      <c r="B144" s="14" t="s">
        <v>10</v>
      </c>
      <c r="C144" s="11" t="s">
        <v>4</v>
      </c>
      <c r="D144" s="18">
        <f>D141/D118-1</f>
        <v>1.9822501180744023E-2</v>
      </c>
      <c r="E144" s="15"/>
      <c r="F144" s="15"/>
      <c r="G144" s="15"/>
      <c r="H144" s="15"/>
      <c r="I144" s="15"/>
      <c r="J144" s="15"/>
      <c r="K144" s="15"/>
      <c r="L144" s="15"/>
      <c r="M144" s="15"/>
    </row>
    <row r="145" spans="1:14" x14ac:dyDescent="0.2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</row>
    <row r="146" spans="1:14" ht="15" x14ac:dyDescent="0.25">
      <c r="A146" s="15"/>
      <c r="B146" s="13"/>
      <c r="C146" s="21"/>
      <c r="D146" s="12"/>
      <c r="E146" s="15"/>
      <c r="F146" s="15"/>
      <c r="G146" s="15"/>
      <c r="H146" s="15"/>
      <c r="I146" s="15"/>
      <c r="J146" s="15"/>
      <c r="K146" s="15"/>
      <c r="L146" s="15"/>
      <c r="M146" s="15"/>
    </row>
    <row r="147" spans="1:14" ht="15" x14ac:dyDescent="0.25">
      <c r="A147" s="15"/>
      <c r="B147" s="14" t="s">
        <v>37</v>
      </c>
      <c r="C147" s="11" t="s">
        <v>4</v>
      </c>
      <c r="D147" s="61">
        <f>0.75*$D$30+0.25*D143</f>
        <v>3.8615193507649359E-2</v>
      </c>
      <c r="E147" s="15"/>
      <c r="F147" s="15"/>
      <c r="G147" s="14"/>
      <c r="H147" s="11"/>
      <c r="I147" s="18"/>
      <c r="J147" s="15"/>
      <c r="K147" s="15"/>
      <c r="L147" s="15"/>
      <c r="M147" s="15"/>
    </row>
    <row r="148" spans="1:14" ht="15" x14ac:dyDescent="0.25">
      <c r="A148" s="15"/>
      <c r="B148" s="14" t="s">
        <v>38</v>
      </c>
      <c r="C148" s="11" t="s">
        <v>4</v>
      </c>
      <c r="D148" s="61">
        <f>0.75*$D$31+0.25*D144</f>
        <v>2.1031309426405742E-2</v>
      </c>
      <c r="E148" s="15"/>
      <c r="F148" s="15"/>
      <c r="G148" s="14"/>
      <c r="H148" s="11"/>
      <c r="I148" s="18"/>
      <c r="J148" s="15"/>
      <c r="K148" s="15"/>
      <c r="L148" s="15"/>
      <c r="M148" s="15"/>
    </row>
    <row r="149" spans="1:14" ht="15" x14ac:dyDescent="0.25">
      <c r="A149" s="15"/>
      <c r="B149" s="14"/>
      <c r="C149" s="11"/>
      <c r="D149" s="18"/>
      <c r="E149" s="15"/>
      <c r="F149" s="15"/>
      <c r="G149" s="14"/>
      <c r="H149" s="11"/>
      <c r="I149" s="18"/>
      <c r="J149" s="15"/>
      <c r="K149" s="15"/>
      <c r="L149" s="15"/>
      <c r="M149" s="15"/>
    </row>
    <row r="150" spans="1:14" ht="15" x14ac:dyDescent="0.25">
      <c r="A150" s="15"/>
      <c r="B150" s="14"/>
      <c r="C150" s="11"/>
      <c r="D150" s="18"/>
      <c r="E150" s="15"/>
      <c r="F150" s="15"/>
      <c r="G150" s="14"/>
      <c r="H150" s="11"/>
      <c r="I150" s="18"/>
      <c r="J150" s="15"/>
      <c r="K150" s="15"/>
      <c r="L150" s="15"/>
      <c r="M150" s="15"/>
    </row>
    <row r="151" spans="1:14" ht="33.75" x14ac:dyDescent="0.5">
      <c r="A151" s="15"/>
      <c r="B151" s="54" t="s">
        <v>36</v>
      </c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</row>
    <row r="152" spans="1:14" x14ac:dyDescent="0.2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</row>
    <row r="153" spans="1:14" ht="15" x14ac:dyDescent="0.25">
      <c r="A153" s="15"/>
      <c r="B153" s="65" t="s">
        <v>0</v>
      </c>
      <c r="C153" s="66"/>
      <c r="D153" s="2">
        <v>2006</v>
      </c>
      <c r="E153" s="2">
        <v>2007</v>
      </c>
      <c r="F153" s="2">
        <v>2008</v>
      </c>
      <c r="G153" s="2">
        <v>2009</v>
      </c>
      <c r="H153" s="2">
        <v>2010</v>
      </c>
      <c r="I153" s="2">
        <v>2011</v>
      </c>
      <c r="J153" s="2">
        <v>2012</v>
      </c>
      <c r="K153" s="2">
        <v>2013</v>
      </c>
      <c r="L153" s="2">
        <v>2014</v>
      </c>
      <c r="M153" s="2">
        <v>2015</v>
      </c>
      <c r="N153" s="2">
        <v>2016</v>
      </c>
    </row>
    <row r="154" spans="1:14" ht="15" x14ac:dyDescent="0.25">
      <c r="A154" s="15"/>
      <c r="B154" s="67" t="s">
        <v>1</v>
      </c>
      <c r="C154" s="68"/>
      <c r="D154" s="50">
        <v>0.96721168834343108</v>
      </c>
      <c r="E154" s="50">
        <v>0.78911064246810103</v>
      </c>
      <c r="F154" s="50">
        <v>0.92071611083365679</v>
      </c>
      <c r="G154" s="50">
        <v>0.87859017053285315</v>
      </c>
      <c r="H154" s="50">
        <v>0.87413548559286491</v>
      </c>
      <c r="I154" s="50">
        <v>0.87800104465002848</v>
      </c>
      <c r="J154" s="50">
        <v>0.87015166845248948</v>
      </c>
      <c r="K154" s="50">
        <v>0.89042099233000815</v>
      </c>
      <c r="L154" s="50">
        <v>0.83276630867867385</v>
      </c>
      <c r="M154" s="50">
        <v>0.8452844624535969</v>
      </c>
      <c r="N154" s="27">
        <v>0.9</v>
      </c>
    </row>
    <row r="155" spans="1:14" ht="15" x14ac:dyDescent="0.25">
      <c r="A155" s="15"/>
      <c r="B155" s="8"/>
      <c r="C155" s="8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14" x14ac:dyDescent="0.2">
      <c r="A156" s="15"/>
      <c r="B156" s="19" t="s">
        <v>11</v>
      </c>
      <c r="C156" s="11" t="s">
        <v>4</v>
      </c>
      <c r="D156" s="52">
        <f>COUNT(D154:N154)</f>
        <v>11</v>
      </c>
      <c r="E156" s="15"/>
      <c r="F156" s="15"/>
      <c r="G156" s="15"/>
      <c r="H156" s="15"/>
      <c r="I156" s="15"/>
      <c r="J156" s="15"/>
      <c r="K156" s="15"/>
      <c r="L156" s="15"/>
      <c r="M156" s="15"/>
    </row>
    <row r="157" spans="1:14" x14ac:dyDescent="0.2">
      <c r="A157" s="15"/>
      <c r="B157" s="20" t="s">
        <v>2</v>
      </c>
      <c r="C157" s="23" t="s">
        <v>4</v>
      </c>
      <c r="D157" s="49">
        <f>AVERAGE(D154:N154)</f>
        <v>0.87694441584870042</v>
      </c>
      <c r="E157" s="15"/>
      <c r="F157" s="15"/>
      <c r="G157" s="15"/>
      <c r="H157" s="15"/>
      <c r="I157" s="15"/>
      <c r="J157" s="15"/>
      <c r="K157" s="15"/>
      <c r="M157" s="15"/>
    </row>
    <row r="158" spans="1:14" x14ac:dyDescent="0.2">
      <c r="A158" s="15"/>
      <c r="B158" s="20" t="s">
        <v>3</v>
      </c>
      <c r="C158" s="23" t="s">
        <v>4</v>
      </c>
      <c r="D158" s="10">
        <f>SQRT(VAR(D154:N154))</f>
        <v>4.6372411914158897E-2</v>
      </c>
      <c r="E158" s="15"/>
      <c r="F158" s="15"/>
      <c r="G158" s="15"/>
      <c r="H158" s="15"/>
      <c r="I158" s="15"/>
      <c r="J158" s="15"/>
      <c r="K158" s="15"/>
      <c r="L158" s="15"/>
      <c r="M158" s="15"/>
    </row>
    <row r="159" spans="1:14" x14ac:dyDescent="0.2">
      <c r="A159" s="15"/>
      <c r="B159" s="20"/>
      <c r="C159" s="23"/>
      <c r="D159" s="10"/>
      <c r="E159" s="15"/>
      <c r="F159" s="15"/>
      <c r="G159" s="15"/>
      <c r="H159" s="15"/>
      <c r="I159" s="15"/>
      <c r="J159" s="15"/>
      <c r="K159" s="15"/>
      <c r="L159" s="15"/>
      <c r="M159" s="15"/>
    </row>
    <row r="160" spans="1:14" ht="20.25" x14ac:dyDescent="0.3">
      <c r="A160" s="15"/>
      <c r="B160" s="69" t="s">
        <v>23</v>
      </c>
      <c r="C160" s="69"/>
      <c r="D160" s="69"/>
      <c r="E160" s="15"/>
      <c r="F160" s="15"/>
      <c r="G160" s="15"/>
      <c r="H160" s="15"/>
      <c r="I160" s="15"/>
      <c r="J160" s="15"/>
      <c r="K160" s="15"/>
      <c r="L160" s="15"/>
      <c r="M160" s="15"/>
    </row>
    <row r="161" spans="1:13" x14ac:dyDescent="0.2">
      <c r="A161" s="15"/>
      <c r="B161" s="19" t="s">
        <v>20</v>
      </c>
      <c r="C161" s="11" t="s">
        <v>4</v>
      </c>
      <c r="D161" s="17">
        <f>_xlfn.NORM.INV($D$3,0,1)</f>
        <v>1.6448536269514715</v>
      </c>
      <c r="E161" s="15"/>
      <c r="F161" s="15"/>
      <c r="G161" s="15"/>
      <c r="H161" s="15"/>
      <c r="I161" s="15"/>
      <c r="J161" s="15"/>
      <c r="K161" s="15"/>
      <c r="L161" s="15"/>
      <c r="M161" s="15"/>
    </row>
    <row r="162" spans="1:13" x14ac:dyDescent="0.2">
      <c r="A162" s="15"/>
      <c r="B162" s="19" t="s">
        <v>21</v>
      </c>
      <c r="C162" s="21" t="s">
        <v>4</v>
      </c>
      <c r="D162" s="17">
        <f>_xlfn.NORM.INV($D$4,0,1)</f>
        <v>0.67448975019608193</v>
      </c>
      <c r="E162" s="15"/>
      <c r="F162" s="15"/>
      <c r="G162" s="15"/>
      <c r="H162" s="15"/>
      <c r="I162" s="15"/>
      <c r="J162" s="15"/>
      <c r="K162" s="15"/>
      <c r="L162" s="15"/>
      <c r="M162" s="15"/>
    </row>
    <row r="163" spans="1:13" x14ac:dyDescent="0.2">
      <c r="A163" s="15"/>
      <c r="B163" s="22"/>
      <c r="C163" s="21" t="s">
        <v>4</v>
      </c>
      <c r="D163" s="12">
        <f>D157+D161*D158/SQRT(D156)</f>
        <v>0.8999424438889233</v>
      </c>
      <c r="E163" s="15"/>
      <c r="F163" s="15"/>
      <c r="G163" s="15"/>
      <c r="H163" s="15"/>
      <c r="I163" s="15"/>
      <c r="J163" s="15"/>
      <c r="K163" s="15"/>
      <c r="L163" s="15"/>
      <c r="M163" s="15"/>
    </row>
    <row r="164" spans="1:13" x14ac:dyDescent="0.2">
      <c r="A164" s="15"/>
      <c r="B164" s="22"/>
      <c r="C164" s="21" t="s">
        <v>4</v>
      </c>
      <c r="D164" s="12">
        <f>D157+D162*D158/SQRT(D156)</f>
        <v>0.88637500221437104</v>
      </c>
      <c r="E164" s="15"/>
      <c r="F164" s="15"/>
      <c r="G164" s="15"/>
      <c r="H164" s="15"/>
      <c r="I164" s="15"/>
      <c r="J164" s="15"/>
      <c r="K164" s="15"/>
      <c r="L164" s="15"/>
      <c r="M164" s="15"/>
    </row>
    <row r="165" spans="1:13" x14ac:dyDescent="0.2">
      <c r="A165" s="15"/>
      <c r="B165" s="22"/>
      <c r="C165" s="21"/>
      <c r="D165" s="12"/>
      <c r="E165" s="15"/>
      <c r="F165" s="15"/>
      <c r="G165" s="15"/>
      <c r="H165" s="15"/>
      <c r="I165" s="15"/>
      <c r="J165" s="15"/>
      <c r="K165" s="15"/>
      <c r="L165" s="15"/>
      <c r="M165" s="15"/>
    </row>
    <row r="166" spans="1:13" ht="15" x14ac:dyDescent="0.25">
      <c r="A166" s="15"/>
      <c r="B166" s="13"/>
      <c r="C166" s="21"/>
      <c r="D166" s="12"/>
      <c r="E166" s="15"/>
      <c r="F166" s="15"/>
      <c r="G166" s="15"/>
      <c r="H166" s="15"/>
      <c r="I166" s="15"/>
      <c r="J166" s="15"/>
      <c r="K166" s="15"/>
      <c r="L166" s="15"/>
      <c r="M166" s="15"/>
    </row>
    <row r="167" spans="1:13" ht="15" x14ac:dyDescent="0.25">
      <c r="A167" s="15"/>
      <c r="B167" s="14" t="s">
        <v>9</v>
      </c>
      <c r="C167" s="11" t="s">
        <v>4</v>
      </c>
      <c r="D167" s="18">
        <f>D163/D157-1</f>
        <v>2.6225183289371401E-2</v>
      </c>
      <c r="E167" s="15"/>
      <c r="F167" s="15"/>
      <c r="G167" s="14"/>
      <c r="H167" s="11"/>
      <c r="I167" s="18"/>
      <c r="J167" s="15"/>
      <c r="K167" s="15"/>
      <c r="L167" s="15"/>
      <c r="M167" s="15"/>
    </row>
    <row r="168" spans="1:13" ht="15" x14ac:dyDescent="0.25">
      <c r="A168" s="15"/>
      <c r="B168" s="14" t="s">
        <v>10</v>
      </c>
      <c r="C168" s="11" t="s">
        <v>4</v>
      </c>
      <c r="D168" s="18">
        <f>D164/D157-1</f>
        <v>1.0753915750228993E-2</v>
      </c>
      <c r="E168" s="15"/>
      <c r="F168" s="15"/>
      <c r="G168" s="14"/>
      <c r="H168" s="11"/>
      <c r="I168" s="18"/>
      <c r="J168" s="15"/>
      <c r="K168" s="15"/>
      <c r="L168" s="15"/>
      <c r="M168" s="15"/>
    </row>
    <row r="169" spans="1:13" ht="15" x14ac:dyDescent="0.25">
      <c r="A169" s="15"/>
      <c r="B169" s="14"/>
      <c r="C169" s="11"/>
      <c r="D169" s="18"/>
      <c r="E169" s="15"/>
      <c r="F169" s="15"/>
      <c r="G169" s="14"/>
      <c r="H169" s="11"/>
      <c r="I169" s="18"/>
      <c r="J169" s="15"/>
      <c r="K169" s="15"/>
      <c r="L169" s="15"/>
      <c r="M169" s="15"/>
    </row>
    <row r="170" spans="1:13" ht="15" x14ac:dyDescent="0.25">
      <c r="A170" s="15"/>
      <c r="B170" s="13"/>
      <c r="C170" s="21"/>
      <c r="D170" s="12"/>
      <c r="E170" s="15"/>
      <c r="F170" s="15"/>
      <c r="G170" s="15"/>
      <c r="H170" s="15"/>
      <c r="I170" s="15"/>
      <c r="J170" s="15"/>
      <c r="K170" s="15"/>
      <c r="L170" s="15"/>
      <c r="M170" s="15"/>
    </row>
    <row r="171" spans="1:13" ht="15" x14ac:dyDescent="0.25">
      <c r="A171" s="15"/>
      <c r="B171" s="14" t="s">
        <v>37</v>
      </c>
      <c r="C171" s="11" t="s">
        <v>4</v>
      </c>
      <c r="D171" s="61">
        <f>0.75*$D$20+0.25*D167</f>
        <v>2.8059935142420778E-2</v>
      </c>
      <c r="E171" s="15"/>
      <c r="F171" s="15"/>
      <c r="G171" s="14"/>
      <c r="H171" s="11"/>
      <c r="I171" s="18"/>
      <c r="J171" s="15"/>
      <c r="K171" s="15"/>
      <c r="L171" s="15"/>
      <c r="M171" s="15"/>
    </row>
    <row r="172" spans="1:13" ht="15" x14ac:dyDescent="0.25">
      <c r="A172" s="15"/>
      <c r="B172" s="14" t="s">
        <v>38</v>
      </c>
      <c r="C172" s="11" t="s">
        <v>4</v>
      </c>
      <c r="D172" s="61">
        <f>0.75*$D$21+0.25*D168</f>
        <v>1.150627529077286E-2</v>
      </c>
      <c r="E172" s="15"/>
      <c r="F172" s="15"/>
      <c r="G172" s="14"/>
      <c r="H172" s="11"/>
      <c r="I172" s="18"/>
      <c r="J172" s="15"/>
      <c r="K172" s="15"/>
      <c r="L172" s="15"/>
      <c r="M172" s="15"/>
    </row>
    <row r="173" spans="1:13" ht="15" x14ac:dyDescent="0.25">
      <c r="A173" s="15"/>
      <c r="B173" s="14"/>
      <c r="C173" s="11"/>
      <c r="D173" s="18"/>
      <c r="E173" s="15"/>
      <c r="F173" s="15"/>
      <c r="G173" s="14"/>
      <c r="H173" s="11"/>
      <c r="I173" s="18"/>
      <c r="J173" s="15"/>
      <c r="K173" s="15"/>
      <c r="L173" s="15"/>
      <c r="M173" s="15"/>
    </row>
    <row r="174" spans="1:13" x14ac:dyDescent="0.2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</row>
    <row r="175" spans="1:13" ht="20.25" x14ac:dyDescent="0.3">
      <c r="A175" s="15"/>
      <c r="B175" s="69" t="s">
        <v>24</v>
      </c>
      <c r="C175" s="69"/>
      <c r="D175" s="69"/>
      <c r="E175" s="15"/>
      <c r="F175" s="15"/>
      <c r="G175" s="15"/>
      <c r="H175" s="15"/>
      <c r="I175" s="15"/>
      <c r="J175" s="15"/>
      <c r="K175" s="15"/>
      <c r="L175" s="15"/>
      <c r="M175" s="15"/>
    </row>
    <row r="176" spans="1:13" x14ac:dyDescent="0.2">
      <c r="A176" s="15"/>
      <c r="B176" s="15" t="s">
        <v>12</v>
      </c>
      <c r="C176" s="11" t="s">
        <v>4</v>
      </c>
      <c r="D176" s="52">
        <f>D156-1</f>
        <v>10</v>
      </c>
      <c r="E176" s="15"/>
      <c r="F176" s="15"/>
      <c r="G176" s="15"/>
      <c r="H176" s="15"/>
      <c r="I176" s="15"/>
      <c r="J176" s="15"/>
      <c r="K176" s="15"/>
      <c r="L176" s="15"/>
      <c r="M176" s="15"/>
    </row>
    <row r="177" spans="1:14" x14ac:dyDescent="0.2">
      <c r="A177" s="15"/>
      <c r="B177" s="19" t="s">
        <v>7</v>
      </c>
      <c r="C177" s="11" t="s">
        <v>4</v>
      </c>
      <c r="D177" s="17">
        <f>TINV(1-$D$3,D156-1)</f>
        <v>2.2281388519862744</v>
      </c>
      <c r="E177" s="15"/>
      <c r="F177" s="11"/>
      <c r="G177" s="11"/>
      <c r="H177" s="15"/>
      <c r="I177" s="15"/>
      <c r="J177" s="15"/>
      <c r="K177" s="15"/>
      <c r="L177" s="15"/>
      <c r="M177" s="15"/>
    </row>
    <row r="178" spans="1:14" x14ac:dyDescent="0.2">
      <c r="A178" s="15"/>
      <c r="B178" s="19" t="s">
        <v>8</v>
      </c>
      <c r="C178" s="21" t="s">
        <v>4</v>
      </c>
      <c r="D178" s="17">
        <f>TINV(1-$D$4,D156-1)</f>
        <v>1.2212553950039227</v>
      </c>
      <c r="E178" s="15"/>
      <c r="F178" s="15"/>
      <c r="G178" s="15"/>
      <c r="H178" s="15"/>
      <c r="I178" s="15"/>
      <c r="J178" s="15"/>
      <c r="K178" s="15"/>
      <c r="L178" s="15"/>
      <c r="M178" s="15"/>
    </row>
    <row r="179" spans="1:14" x14ac:dyDescent="0.2">
      <c r="A179" s="15"/>
      <c r="B179" s="22"/>
      <c r="C179" s="21" t="s">
        <v>4</v>
      </c>
      <c r="D179" s="12">
        <f>D157+D177*D158/SQRT(D156)</f>
        <v>0.90809782607065581</v>
      </c>
      <c r="E179" s="15"/>
      <c r="F179" s="15"/>
      <c r="G179" s="15"/>
      <c r="H179" s="15"/>
      <c r="I179" s="15"/>
      <c r="J179" s="15"/>
      <c r="K179" s="15"/>
      <c r="L179" s="15"/>
      <c r="M179" s="15"/>
    </row>
    <row r="180" spans="1:14" x14ac:dyDescent="0.2">
      <c r="A180" s="15"/>
      <c r="B180" s="22"/>
      <c r="C180" s="21" t="s">
        <v>4</v>
      </c>
      <c r="D180" s="12">
        <f>D157+D178*D158/SQRT(D156)</f>
        <v>0.89401977462735871</v>
      </c>
      <c r="E180" s="15"/>
      <c r="F180" s="15"/>
      <c r="G180" s="15"/>
      <c r="H180" s="15"/>
      <c r="I180" s="15"/>
      <c r="J180" s="15"/>
      <c r="K180" s="15"/>
      <c r="L180" s="15"/>
      <c r="M180" s="15"/>
    </row>
    <row r="181" spans="1:14" ht="15" x14ac:dyDescent="0.25">
      <c r="A181" s="15"/>
      <c r="B181" s="13"/>
      <c r="C181" s="21"/>
      <c r="D181" s="12"/>
      <c r="E181" s="15"/>
      <c r="F181" s="15"/>
      <c r="G181" s="15"/>
      <c r="H181" s="15"/>
      <c r="I181" s="15"/>
      <c r="J181" s="15"/>
      <c r="K181" s="15"/>
      <c r="L181" s="15"/>
      <c r="M181" s="15"/>
    </row>
    <row r="182" spans="1:14" ht="15" x14ac:dyDescent="0.25">
      <c r="A182" s="15"/>
      <c r="B182" s="14" t="s">
        <v>9</v>
      </c>
      <c r="C182" s="11" t="s">
        <v>4</v>
      </c>
      <c r="D182" s="18">
        <f>D179/D157-1</f>
        <v>3.5524954214806614E-2</v>
      </c>
      <c r="E182" s="15"/>
      <c r="F182" s="15"/>
      <c r="G182" s="15"/>
      <c r="H182" s="15"/>
      <c r="I182" s="15"/>
      <c r="J182" s="15"/>
      <c r="K182" s="15"/>
      <c r="L182" s="15"/>
      <c r="M182" s="15"/>
    </row>
    <row r="183" spans="1:14" ht="15" x14ac:dyDescent="0.25">
      <c r="A183" s="15"/>
      <c r="B183" s="14" t="s">
        <v>10</v>
      </c>
      <c r="C183" s="11" t="s">
        <v>4</v>
      </c>
      <c r="D183" s="18">
        <f>D180/D157-1</f>
        <v>1.9471426546610493E-2</v>
      </c>
      <c r="E183" s="15"/>
      <c r="F183" s="15"/>
      <c r="G183" s="15"/>
      <c r="H183" s="15"/>
      <c r="I183" s="15"/>
      <c r="J183" s="15"/>
      <c r="K183" s="15"/>
      <c r="L183" s="15"/>
      <c r="M183" s="15"/>
    </row>
    <row r="184" spans="1:14" x14ac:dyDescent="0.2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</row>
    <row r="185" spans="1:14" ht="15" x14ac:dyDescent="0.25">
      <c r="A185" s="15"/>
      <c r="B185" s="13"/>
      <c r="C185" s="21"/>
      <c r="D185" s="12"/>
      <c r="E185" s="15"/>
      <c r="F185" s="15"/>
      <c r="G185" s="15"/>
      <c r="H185" s="15"/>
      <c r="I185" s="15"/>
      <c r="J185" s="15"/>
      <c r="K185" s="15"/>
      <c r="L185" s="15"/>
      <c r="M185" s="15"/>
    </row>
    <row r="186" spans="1:14" ht="15" x14ac:dyDescent="0.25">
      <c r="A186" s="15"/>
      <c r="B186" s="14" t="s">
        <v>37</v>
      </c>
      <c r="C186" s="11" t="s">
        <v>4</v>
      </c>
      <c r="D186" s="61">
        <f>0.75*$D$30+0.25*D182</f>
        <v>3.8455062581010335E-2</v>
      </c>
      <c r="E186" s="15"/>
      <c r="F186" s="15"/>
      <c r="G186" s="14"/>
      <c r="H186" s="11"/>
      <c r="I186" s="18"/>
      <c r="J186" s="15"/>
      <c r="K186" s="15"/>
      <c r="L186" s="15"/>
      <c r="M186" s="15"/>
    </row>
    <row r="187" spans="1:14" ht="15" x14ac:dyDescent="0.25">
      <c r="A187" s="15"/>
      <c r="B187" s="14" t="s">
        <v>38</v>
      </c>
      <c r="C187" s="11" t="s">
        <v>4</v>
      </c>
      <c r="D187" s="61">
        <f>0.75*$D$31+0.25*D183</f>
        <v>2.094354076787236E-2</v>
      </c>
      <c r="E187" s="15"/>
      <c r="F187" s="15"/>
      <c r="G187" s="14"/>
      <c r="H187" s="11"/>
      <c r="I187" s="18"/>
      <c r="J187" s="15"/>
      <c r="K187" s="15"/>
      <c r="L187" s="15"/>
      <c r="M187" s="15"/>
    </row>
    <row r="188" spans="1:14" ht="15" x14ac:dyDescent="0.25">
      <c r="A188" s="15"/>
      <c r="B188" s="14"/>
      <c r="C188" s="11"/>
      <c r="D188" s="18"/>
      <c r="E188" s="15"/>
      <c r="F188" s="15"/>
      <c r="G188" s="14"/>
      <c r="H188" s="11"/>
      <c r="I188" s="18"/>
      <c r="J188" s="15"/>
      <c r="K188" s="15"/>
      <c r="L188" s="15"/>
      <c r="M188" s="15"/>
    </row>
    <row r="189" spans="1:14" ht="15" x14ac:dyDescent="0.25">
      <c r="A189" s="15"/>
      <c r="B189" s="14"/>
      <c r="C189" s="11"/>
      <c r="D189" s="18"/>
      <c r="E189" s="15"/>
      <c r="F189" s="15"/>
      <c r="G189" s="14"/>
      <c r="H189" s="11"/>
      <c r="I189" s="18"/>
      <c r="J189" s="15"/>
      <c r="K189" s="15"/>
      <c r="L189" s="15"/>
      <c r="M189" s="15"/>
    </row>
    <row r="190" spans="1:14" ht="33.75" x14ac:dyDescent="0.5">
      <c r="A190" s="15"/>
      <c r="B190" s="54" t="s">
        <v>36</v>
      </c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</row>
    <row r="191" spans="1:14" x14ac:dyDescent="0.2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</row>
    <row r="192" spans="1:14" ht="15" x14ac:dyDescent="0.25">
      <c r="A192" s="15"/>
      <c r="B192" s="65" t="s">
        <v>0</v>
      </c>
      <c r="C192" s="66"/>
      <c r="D192" s="2">
        <v>2006</v>
      </c>
      <c r="E192" s="2">
        <v>2007</v>
      </c>
      <c r="F192" s="2">
        <v>2008</v>
      </c>
      <c r="G192" s="2">
        <v>2009</v>
      </c>
      <c r="H192" s="2">
        <v>2010</v>
      </c>
      <c r="I192" s="2">
        <v>2011</v>
      </c>
      <c r="J192" s="2">
        <v>2012</v>
      </c>
      <c r="K192" s="2">
        <v>2013</v>
      </c>
      <c r="L192" s="2">
        <v>2014</v>
      </c>
      <c r="M192" s="2">
        <v>2015</v>
      </c>
      <c r="N192" s="2">
        <v>2016</v>
      </c>
    </row>
    <row r="193" spans="1:14" ht="15" x14ac:dyDescent="0.25">
      <c r="A193" s="15"/>
      <c r="B193" s="67" t="s">
        <v>1</v>
      </c>
      <c r="C193" s="68"/>
      <c r="D193" s="50">
        <v>0.96721168834343108</v>
      </c>
      <c r="E193" s="50">
        <v>0.78911064246810103</v>
      </c>
      <c r="F193" s="50">
        <v>0.92071611083365679</v>
      </c>
      <c r="G193" s="50">
        <v>0.87859017053285315</v>
      </c>
      <c r="H193" s="50">
        <v>0.87413548559286491</v>
      </c>
      <c r="I193" s="50">
        <v>0.87800104465002848</v>
      </c>
      <c r="J193" s="50">
        <v>0.87015166845248948</v>
      </c>
      <c r="K193" s="50">
        <v>0.89042099233000815</v>
      </c>
      <c r="L193" s="50">
        <v>0.83276630867867385</v>
      </c>
      <c r="M193" s="50">
        <v>0.8452844624535969</v>
      </c>
      <c r="N193" s="27">
        <v>0.99</v>
      </c>
    </row>
    <row r="194" spans="1:14" ht="15" x14ac:dyDescent="0.25">
      <c r="A194" s="15"/>
      <c r="B194" s="8"/>
      <c r="C194" s="8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4" x14ac:dyDescent="0.2">
      <c r="A195" s="15"/>
      <c r="B195" s="19" t="s">
        <v>11</v>
      </c>
      <c r="C195" s="11" t="s">
        <v>4</v>
      </c>
      <c r="D195" s="52">
        <f>COUNT(D193:N193)</f>
        <v>11</v>
      </c>
      <c r="E195" s="15"/>
      <c r="F195" s="15"/>
      <c r="G195" s="15"/>
      <c r="H195" s="15"/>
      <c r="I195" s="15"/>
      <c r="J195" s="15"/>
      <c r="K195" s="15"/>
      <c r="L195" s="15"/>
      <c r="M195" s="15"/>
    </row>
    <row r="196" spans="1:14" x14ac:dyDescent="0.2">
      <c r="A196" s="15"/>
      <c r="B196" s="20" t="s">
        <v>2</v>
      </c>
      <c r="C196" s="23" t="s">
        <v>4</v>
      </c>
      <c r="D196" s="49">
        <f>AVERAGE(D193:N193)</f>
        <v>0.8851262340305186</v>
      </c>
      <c r="E196" s="15"/>
      <c r="F196" s="15"/>
      <c r="G196" s="15"/>
      <c r="H196" s="15"/>
      <c r="I196" s="15"/>
      <c r="J196" s="15"/>
      <c r="K196" s="15"/>
      <c r="M196" s="15"/>
    </row>
    <row r="197" spans="1:14" x14ac:dyDescent="0.2">
      <c r="A197" s="15"/>
      <c r="B197" s="20" t="s">
        <v>3</v>
      </c>
      <c r="C197" s="23" t="s">
        <v>4</v>
      </c>
      <c r="D197" s="10">
        <f>SQRT(VAR(D193:N193))</f>
        <v>5.7460984483590744E-2</v>
      </c>
      <c r="E197" s="15"/>
      <c r="F197" s="15"/>
      <c r="G197" s="15"/>
      <c r="H197" s="15"/>
      <c r="I197" s="15"/>
      <c r="J197" s="15"/>
      <c r="K197" s="15"/>
      <c r="L197" s="15"/>
      <c r="M197" s="15"/>
    </row>
    <row r="198" spans="1:14" x14ac:dyDescent="0.2">
      <c r="A198" s="15"/>
      <c r="B198" s="20"/>
      <c r="C198" s="23"/>
      <c r="D198" s="10"/>
      <c r="E198" s="15"/>
      <c r="F198" s="15"/>
      <c r="G198" s="15"/>
      <c r="H198" s="15"/>
      <c r="I198" s="15"/>
      <c r="J198" s="15"/>
      <c r="K198" s="15"/>
      <c r="L198" s="15"/>
      <c r="M198" s="15"/>
    </row>
    <row r="199" spans="1:14" ht="20.25" x14ac:dyDescent="0.3">
      <c r="A199" s="15"/>
      <c r="B199" s="69" t="s">
        <v>23</v>
      </c>
      <c r="C199" s="69"/>
      <c r="D199" s="69"/>
      <c r="E199" s="15"/>
      <c r="F199" s="15"/>
      <c r="G199" s="15"/>
      <c r="H199" s="15"/>
      <c r="I199" s="15"/>
      <c r="J199" s="15"/>
      <c r="K199" s="15"/>
      <c r="L199" s="15"/>
      <c r="M199" s="15"/>
    </row>
    <row r="200" spans="1:14" x14ac:dyDescent="0.2">
      <c r="A200" s="15"/>
      <c r="B200" s="19" t="s">
        <v>20</v>
      </c>
      <c r="C200" s="11" t="s">
        <v>4</v>
      </c>
      <c r="D200" s="17">
        <f>_xlfn.NORM.INV($D$3,0,1)</f>
        <v>1.6448536269514715</v>
      </c>
      <c r="E200" s="15"/>
      <c r="F200" s="15"/>
      <c r="G200" s="15"/>
      <c r="H200" s="15"/>
      <c r="I200" s="15"/>
      <c r="J200" s="15"/>
      <c r="K200" s="15"/>
      <c r="L200" s="15"/>
      <c r="M200" s="15"/>
    </row>
    <row r="201" spans="1:14" x14ac:dyDescent="0.2">
      <c r="A201" s="15"/>
      <c r="B201" s="19" t="s">
        <v>21</v>
      </c>
      <c r="C201" s="21" t="s">
        <v>4</v>
      </c>
      <c r="D201" s="17">
        <f>_xlfn.NORM.INV($D$4,0,1)</f>
        <v>0.67448975019608193</v>
      </c>
      <c r="E201" s="15"/>
      <c r="F201" s="15"/>
      <c r="G201" s="15"/>
      <c r="H201" s="15"/>
      <c r="I201" s="15"/>
      <c r="J201" s="15"/>
      <c r="K201" s="15"/>
      <c r="L201" s="15"/>
      <c r="M201" s="15"/>
    </row>
    <row r="202" spans="1:14" x14ac:dyDescent="0.2">
      <c r="A202" s="15"/>
      <c r="B202" s="22"/>
      <c r="C202" s="21" t="s">
        <v>4</v>
      </c>
      <c r="D202" s="12">
        <f>D196+D200*D197/SQRT(D195)</f>
        <v>0.91362355124616557</v>
      </c>
      <c r="E202" s="15"/>
      <c r="F202" s="15"/>
      <c r="G202" s="15"/>
      <c r="H202" s="15"/>
      <c r="I202" s="15"/>
      <c r="J202" s="15"/>
      <c r="K202" s="15"/>
      <c r="L202" s="15"/>
      <c r="M202" s="15"/>
    </row>
    <row r="203" spans="1:14" x14ac:dyDescent="0.2">
      <c r="A203" s="15"/>
      <c r="B203" s="22"/>
      <c r="C203" s="21" t="s">
        <v>4</v>
      </c>
      <c r="D203" s="12">
        <f>D196+D201*D197/SQRT(D195)</f>
        <v>0.89681186249927436</v>
      </c>
      <c r="E203" s="15"/>
      <c r="F203" s="15"/>
      <c r="G203" s="15"/>
      <c r="H203" s="15"/>
      <c r="I203" s="15"/>
      <c r="J203" s="15"/>
      <c r="K203" s="15"/>
      <c r="L203" s="15"/>
      <c r="M203" s="15"/>
    </row>
    <row r="204" spans="1:14" x14ac:dyDescent="0.2">
      <c r="A204" s="15"/>
      <c r="B204" s="22"/>
      <c r="C204" s="21"/>
      <c r="D204" s="12"/>
      <c r="E204" s="15"/>
      <c r="F204" s="15"/>
      <c r="G204" s="15"/>
      <c r="H204" s="15"/>
      <c r="I204" s="15"/>
      <c r="J204" s="15"/>
      <c r="K204" s="15"/>
      <c r="L204" s="15"/>
      <c r="M204" s="15"/>
    </row>
    <row r="205" spans="1:14" ht="15" x14ac:dyDescent="0.25">
      <c r="A205" s="15"/>
      <c r="B205" s="13"/>
      <c r="C205" s="21"/>
      <c r="D205" s="12"/>
      <c r="E205" s="15"/>
      <c r="F205" s="15"/>
      <c r="G205" s="15"/>
      <c r="H205" s="15"/>
      <c r="I205" s="15"/>
      <c r="J205" s="15"/>
      <c r="K205" s="15"/>
      <c r="L205" s="15"/>
      <c r="M205" s="15"/>
    </row>
    <row r="206" spans="1:14" ht="15" x14ac:dyDescent="0.25">
      <c r="A206" s="15"/>
      <c r="B206" s="14" t="s">
        <v>9</v>
      </c>
      <c r="C206" s="11" t="s">
        <v>4</v>
      </c>
      <c r="D206" s="18">
        <f>D202/D196-1</f>
        <v>3.2195766117880442E-2</v>
      </c>
      <c r="E206" s="15"/>
      <c r="F206" s="15"/>
      <c r="G206" s="14"/>
      <c r="H206" s="11"/>
      <c r="I206" s="18"/>
      <c r="J206" s="15"/>
      <c r="K206" s="15"/>
      <c r="L206" s="15"/>
      <c r="M206" s="15"/>
    </row>
    <row r="207" spans="1:14" ht="15" x14ac:dyDescent="0.25">
      <c r="A207" s="15"/>
      <c r="B207" s="14" t="s">
        <v>10</v>
      </c>
      <c r="C207" s="11" t="s">
        <v>4</v>
      </c>
      <c r="D207" s="18">
        <f>D203/D196-1</f>
        <v>1.3202216835833669E-2</v>
      </c>
      <c r="E207" s="15"/>
      <c r="F207" s="15"/>
      <c r="G207" s="14"/>
      <c r="H207" s="11"/>
      <c r="I207" s="18"/>
      <c r="J207" s="15"/>
      <c r="K207" s="15"/>
      <c r="L207" s="15"/>
      <c r="M207" s="15"/>
    </row>
    <row r="208" spans="1:14" ht="15" x14ac:dyDescent="0.25">
      <c r="A208" s="15"/>
      <c r="B208" s="14"/>
      <c r="C208" s="11"/>
      <c r="D208" s="18"/>
      <c r="E208" s="15"/>
      <c r="F208" s="15"/>
      <c r="G208" s="14"/>
      <c r="H208" s="11"/>
      <c r="I208" s="18"/>
      <c r="J208" s="15"/>
      <c r="K208" s="15"/>
      <c r="L208" s="15"/>
      <c r="M208" s="15"/>
    </row>
    <row r="209" spans="1:13" ht="15" x14ac:dyDescent="0.25">
      <c r="A209" s="15"/>
      <c r="B209" s="13"/>
      <c r="C209" s="21"/>
      <c r="D209" s="12"/>
      <c r="E209" s="15"/>
      <c r="F209" s="15"/>
      <c r="G209" s="15"/>
      <c r="H209" s="15"/>
      <c r="I209" s="15"/>
      <c r="J209" s="15"/>
      <c r="K209" s="15"/>
      <c r="L209" s="15"/>
      <c r="M209" s="15"/>
    </row>
    <row r="210" spans="1:13" ht="15" x14ac:dyDescent="0.25">
      <c r="A210" s="15"/>
      <c r="B210" s="14" t="s">
        <v>37</v>
      </c>
      <c r="C210" s="11" t="s">
        <v>4</v>
      </c>
      <c r="D210" s="61">
        <f>0.75*$D$20+0.25*D206</f>
        <v>2.9552580849548038E-2</v>
      </c>
      <c r="E210" s="15"/>
      <c r="F210" s="15"/>
      <c r="G210" s="14"/>
      <c r="H210" s="11"/>
      <c r="I210" s="18"/>
      <c r="J210" s="15"/>
      <c r="K210" s="15"/>
      <c r="L210" s="15"/>
      <c r="M210" s="15"/>
    </row>
    <row r="211" spans="1:13" ht="15" x14ac:dyDescent="0.25">
      <c r="A211" s="15"/>
      <c r="B211" s="14" t="s">
        <v>38</v>
      </c>
      <c r="C211" s="11" t="s">
        <v>4</v>
      </c>
      <c r="D211" s="61">
        <f>0.75*$D$21+0.25*D207</f>
        <v>1.211835056217403E-2</v>
      </c>
      <c r="E211" s="15"/>
      <c r="F211" s="15"/>
      <c r="G211" s="14"/>
      <c r="H211" s="11"/>
      <c r="I211" s="18"/>
      <c r="J211" s="15"/>
      <c r="K211" s="15"/>
      <c r="L211" s="15"/>
      <c r="M211" s="15"/>
    </row>
    <row r="212" spans="1:13" ht="15" x14ac:dyDescent="0.25">
      <c r="A212" s="15"/>
      <c r="B212" s="14"/>
      <c r="C212" s="11"/>
      <c r="D212" s="18"/>
      <c r="E212" s="15"/>
      <c r="F212" s="15"/>
      <c r="G212" s="14"/>
      <c r="H212" s="11"/>
      <c r="I212" s="18"/>
      <c r="J212" s="15"/>
      <c r="K212" s="15"/>
      <c r="L212" s="15"/>
      <c r="M212" s="15"/>
    </row>
    <row r="213" spans="1:13" x14ac:dyDescent="0.2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</row>
    <row r="214" spans="1:13" ht="20.25" x14ac:dyDescent="0.3">
      <c r="A214" s="15"/>
      <c r="B214" s="69" t="s">
        <v>24</v>
      </c>
      <c r="C214" s="69"/>
      <c r="D214" s="69"/>
      <c r="E214" s="15"/>
      <c r="F214" s="15"/>
      <c r="G214" s="15"/>
      <c r="H214" s="15"/>
      <c r="I214" s="15"/>
      <c r="J214" s="15"/>
      <c r="K214" s="15"/>
      <c r="L214" s="15"/>
      <c r="M214" s="15"/>
    </row>
    <row r="215" spans="1:13" x14ac:dyDescent="0.2">
      <c r="A215" s="15"/>
      <c r="B215" s="15" t="s">
        <v>12</v>
      </c>
      <c r="C215" s="11" t="s">
        <v>4</v>
      </c>
      <c r="D215" s="52">
        <f>D195-1</f>
        <v>10</v>
      </c>
      <c r="E215" s="15"/>
      <c r="F215" s="15"/>
      <c r="G215" s="15"/>
      <c r="H215" s="15"/>
      <c r="I215" s="15"/>
      <c r="J215" s="15"/>
      <c r="K215" s="15"/>
      <c r="L215" s="15"/>
      <c r="M215" s="15"/>
    </row>
    <row r="216" spans="1:13" x14ac:dyDescent="0.2">
      <c r="A216" s="15"/>
      <c r="B216" s="19" t="s">
        <v>7</v>
      </c>
      <c r="C216" s="11" t="s">
        <v>4</v>
      </c>
      <c r="D216" s="17">
        <f>TINV(1-$D$3,D195-1)</f>
        <v>2.2281388519862744</v>
      </c>
      <c r="E216" s="15"/>
      <c r="F216" s="11"/>
      <c r="G216" s="11"/>
      <c r="H216" s="15"/>
      <c r="I216" s="15"/>
      <c r="J216" s="15"/>
      <c r="K216" s="15"/>
      <c r="L216" s="15"/>
      <c r="M216" s="15"/>
    </row>
    <row r="217" spans="1:13" x14ac:dyDescent="0.2">
      <c r="A217" s="15"/>
      <c r="B217" s="19" t="s">
        <v>8</v>
      </c>
      <c r="C217" s="21" t="s">
        <v>4</v>
      </c>
      <c r="D217" s="17">
        <f>TINV(1-$D$4,D195-1)</f>
        <v>1.2212553950039227</v>
      </c>
      <c r="E217" s="15"/>
      <c r="F217" s="15"/>
      <c r="G217" s="15"/>
      <c r="H217" s="15"/>
      <c r="I217" s="15"/>
      <c r="J217" s="15"/>
      <c r="K217" s="15"/>
      <c r="L217" s="15"/>
      <c r="M217" s="15"/>
    </row>
    <row r="218" spans="1:13" x14ac:dyDescent="0.2">
      <c r="A218" s="15"/>
      <c r="B218" s="22"/>
      <c r="C218" s="21" t="s">
        <v>4</v>
      </c>
      <c r="D218" s="12">
        <f>D196+D216*D197/SQRT(D195)</f>
        <v>0.9237290486671268</v>
      </c>
      <c r="E218" s="15"/>
      <c r="F218" s="15"/>
      <c r="G218" s="15"/>
      <c r="H218" s="15"/>
      <c r="I218" s="15"/>
      <c r="J218" s="15"/>
      <c r="K218" s="15"/>
      <c r="L218" s="15"/>
      <c r="M218" s="15"/>
    </row>
    <row r="219" spans="1:13" x14ac:dyDescent="0.2">
      <c r="A219" s="15"/>
      <c r="B219" s="22"/>
      <c r="C219" s="21" t="s">
        <v>4</v>
      </c>
      <c r="D219" s="12">
        <f>D196+D217*D197/SQRT(D195)</f>
        <v>0.90628465312781481</v>
      </c>
      <c r="E219" s="15"/>
      <c r="F219" s="15"/>
      <c r="G219" s="15"/>
      <c r="H219" s="15"/>
      <c r="I219" s="15"/>
      <c r="J219" s="15"/>
      <c r="K219" s="15"/>
      <c r="L219" s="15"/>
      <c r="M219" s="15"/>
    </row>
    <row r="220" spans="1:13" ht="15" x14ac:dyDescent="0.25">
      <c r="A220" s="15"/>
      <c r="B220" s="13"/>
      <c r="C220" s="21"/>
      <c r="D220" s="12"/>
      <c r="E220" s="15"/>
      <c r="F220" s="15"/>
      <c r="G220" s="15"/>
      <c r="H220" s="15"/>
      <c r="I220" s="15"/>
      <c r="J220" s="15"/>
      <c r="K220" s="15"/>
      <c r="L220" s="15"/>
      <c r="M220" s="15"/>
    </row>
    <row r="221" spans="1:13" ht="15" x14ac:dyDescent="0.25">
      <c r="A221" s="15"/>
      <c r="B221" s="14" t="s">
        <v>9</v>
      </c>
      <c r="C221" s="11" t="s">
        <v>4</v>
      </c>
      <c r="D221" s="18">
        <f>D218/D196-1</f>
        <v>4.3612778779390737E-2</v>
      </c>
      <c r="E221" s="15"/>
      <c r="F221" s="15"/>
      <c r="G221" s="15"/>
      <c r="H221" s="15"/>
      <c r="I221" s="15"/>
      <c r="J221" s="15"/>
      <c r="K221" s="15"/>
      <c r="L221" s="15"/>
      <c r="M221" s="15"/>
    </row>
    <row r="222" spans="1:13" ht="15" x14ac:dyDescent="0.25">
      <c r="A222" s="15"/>
      <c r="B222" s="14" t="s">
        <v>10</v>
      </c>
      <c r="C222" s="11" t="s">
        <v>4</v>
      </c>
      <c r="D222" s="18">
        <f>D219/D196-1</f>
        <v>2.390440852820408E-2</v>
      </c>
      <c r="E222" s="15"/>
      <c r="F222" s="15"/>
      <c r="G222" s="15"/>
      <c r="H222" s="15"/>
      <c r="I222" s="15"/>
      <c r="J222" s="15"/>
      <c r="K222" s="15"/>
      <c r="L222" s="15"/>
      <c r="M222" s="15"/>
    </row>
    <row r="223" spans="1:13" x14ac:dyDescent="0.2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</row>
    <row r="224" spans="1:13" ht="15" x14ac:dyDescent="0.25">
      <c r="A224" s="15"/>
      <c r="B224" s="13"/>
      <c r="C224" s="21"/>
      <c r="D224" s="12"/>
      <c r="E224" s="15"/>
      <c r="F224" s="15"/>
      <c r="G224" s="15"/>
      <c r="H224" s="15"/>
      <c r="I224" s="15"/>
      <c r="J224" s="15"/>
      <c r="K224" s="15"/>
      <c r="L224" s="15"/>
      <c r="M224" s="15"/>
    </row>
    <row r="225" spans="1:13" ht="15" x14ac:dyDescent="0.25">
      <c r="A225" s="15"/>
      <c r="B225" s="14" t="s">
        <v>37</v>
      </c>
      <c r="C225" s="11" t="s">
        <v>4</v>
      </c>
      <c r="D225" s="61">
        <f>0.75*$D$30+0.25*D221</f>
        <v>4.0477018722156366E-2</v>
      </c>
      <c r="E225" s="15"/>
      <c r="F225" s="15"/>
      <c r="G225" s="14"/>
      <c r="H225" s="11"/>
      <c r="I225" s="18"/>
      <c r="J225" s="15"/>
      <c r="K225" s="15"/>
      <c r="L225" s="15"/>
      <c r="M225" s="15"/>
    </row>
    <row r="226" spans="1:13" ht="15" x14ac:dyDescent="0.25">
      <c r="A226" s="15"/>
      <c r="B226" s="14" t="s">
        <v>38</v>
      </c>
      <c r="C226" s="11" t="s">
        <v>4</v>
      </c>
      <c r="D226" s="61">
        <f>0.75*$D$31+0.25*D222</f>
        <v>2.2051786263270756E-2</v>
      </c>
      <c r="E226" s="15"/>
      <c r="F226" s="15"/>
      <c r="G226" s="14"/>
      <c r="H226" s="11"/>
      <c r="I226" s="18"/>
      <c r="J226" s="15"/>
      <c r="K226" s="15"/>
      <c r="L226" s="15"/>
      <c r="M226" s="15"/>
    </row>
    <row r="227" spans="1:13" ht="15" x14ac:dyDescent="0.25">
      <c r="A227" s="15"/>
      <c r="B227" s="14"/>
      <c r="C227" s="11"/>
      <c r="D227" s="18"/>
      <c r="E227" s="15"/>
      <c r="F227" s="15"/>
      <c r="G227" s="14"/>
      <c r="H227" s="11"/>
      <c r="I227" s="18"/>
      <c r="J227" s="15"/>
      <c r="K227" s="15"/>
      <c r="L227" s="15"/>
      <c r="M227" s="15"/>
    </row>
  </sheetData>
  <mergeCells count="25">
    <mergeCell ref="B175:D175"/>
    <mergeCell ref="B192:C192"/>
    <mergeCell ref="B193:C193"/>
    <mergeCell ref="B199:D199"/>
    <mergeCell ref="B214:D214"/>
    <mergeCell ref="B121:D121"/>
    <mergeCell ref="B136:D136"/>
    <mergeCell ref="B153:C153"/>
    <mergeCell ref="B154:C154"/>
    <mergeCell ref="B160:D160"/>
    <mergeCell ref="B76:C76"/>
    <mergeCell ref="B82:D82"/>
    <mergeCell ref="B97:D97"/>
    <mergeCell ref="B114:C114"/>
    <mergeCell ref="B115:C115"/>
    <mergeCell ref="B36:C36"/>
    <mergeCell ref="B37:C37"/>
    <mergeCell ref="B43:D43"/>
    <mergeCell ref="B58:D58"/>
    <mergeCell ref="B75:C75"/>
    <mergeCell ref="A1:M2"/>
    <mergeCell ref="B6:C6"/>
    <mergeCell ref="B7:C7"/>
    <mergeCell ref="B13:D13"/>
    <mergeCell ref="B23:D23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rowBreaks count="5" manualBreakCount="5">
    <brk id="32" max="13" man="1"/>
    <brk id="72" max="13" man="1"/>
    <brk id="110" max="13" man="1"/>
    <brk id="149" max="13" man="1"/>
    <brk id="188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6"/>
  <sheetViews>
    <sheetView showGridLines="0" view="pageBreakPreview" zoomScale="130" zoomScaleNormal="100" zoomScaleSheetLayoutView="130" workbookViewId="0">
      <selection activeCell="D198" sqref="D198"/>
    </sheetView>
  </sheetViews>
  <sheetFormatPr defaultRowHeight="14.25" x14ac:dyDescent="0.2"/>
  <cols>
    <col min="1" max="1" width="2.85546875" style="1" customWidth="1"/>
    <col min="2" max="2" width="23.140625" style="1" customWidth="1"/>
    <col min="3" max="3" width="2.42578125" style="1" customWidth="1"/>
    <col min="4" max="4" width="10.140625" style="1" bestFit="1" customWidth="1"/>
    <col min="5" max="16384" width="9.140625" style="1"/>
  </cols>
  <sheetData>
    <row r="1" spans="1:13" ht="15" customHeight="1" x14ac:dyDescent="0.2">
      <c r="A1" s="64" t="s">
        <v>13</v>
      </c>
      <c r="B1" s="64"/>
      <c r="C1" s="64"/>
      <c r="D1" s="64"/>
      <c r="E1" s="64"/>
      <c r="F1" s="64"/>
      <c r="G1" s="64"/>
      <c r="H1" s="64"/>
      <c r="I1" s="42"/>
      <c r="J1" s="42"/>
      <c r="K1" s="42"/>
      <c r="L1" s="42"/>
      <c r="M1" s="42"/>
    </row>
    <row r="2" spans="1:13" ht="15" customHeight="1" x14ac:dyDescent="0.2">
      <c r="A2" s="64"/>
      <c r="B2" s="64"/>
      <c r="C2" s="64"/>
      <c r="D2" s="64"/>
      <c r="E2" s="64"/>
      <c r="F2" s="64"/>
      <c r="G2" s="64"/>
      <c r="H2" s="64"/>
      <c r="I2" s="42"/>
      <c r="J2" s="42"/>
      <c r="K2" s="42"/>
      <c r="L2" s="42"/>
      <c r="M2" s="42"/>
    </row>
    <row r="3" spans="1:13" ht="15" customHeight="1" x14ac:dyDescent="0.2">
      <c r="A3" s="7"/>
      <c r="B3" s="3" t="s">
        <v>5</v>
      </c>
      <c r="C3" s="11" t="s">
        <v>4</v>
      </c>
      <c r="D3" s="5">
        <v>0.95</v>
      </c>
      <c r="E3" s="6"/>
      <c r="F3" s="6"/>
      <c r="G3" s="6"/>
      <c r="H3" s="6"/>
      <c r="I3" s="6"/>
      <c r="J3" s="6"/>
      <c r="K3" s="6"/>
      <c r="L3" s="6"/>
      <c r="M3" s="6"/>
    </row>
    <row r="4" spans="1:13" ht="16.5" customHeight="1" x14ac:dyDescent="0.2">
      <c r="A4" s="15"/>
      <c r="B4" s="3" t="s">
        <v>6</v>
      </c>
      <c r="C4" s="4" t="s">
        <v>4</v>
      </c>
      <c r="D4" s="5">
        <v>0.75</v>
      </c>
      <c r="E4" s="6"/>
      <c r="F4" s="6"/>
      <c r="G4" s="6"/>
      <c r="H4" s="7"/>
      <c r="I4" s="7"/>
      <c r="J4" s="7"/>
      <c r="K4" s="7"/>
      <c r="L4" s="7"/>
      <c r="M4" s="7"/>
    </row>
    <row r="5" spans="1:13" ht="4.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15" x14ac:dyDescent="0.25">
      <c r="A6" s="15"/>
      <c r="B6" s="65" t="s">
        <v>0</v>
      </c>
      <c r="C6" s="66"/>
      <c r="D6" s="2">
        <v>2011</v>
      </c>
      <c r="E6" s="2">
        <v>2012</v>
      </c>
      <c r="F6" s="2">
        <v>2013</v>
      </c>
      <c r="G6" s="2">
        <v>2014</v>
      </c>
      <c r="H6" s="2">
        <v>2015</v>
      </c>
      <c r="I6" s="15"/>
      <c r="J6" s="15"/>
      <c r="K6" s="15"/>
      <c r="L6" s="15"/>
      <c r="M6" s="15"/>
    </row>
    <row r="7" spans="1:13" ht="15" x14ac:dyDescent="0.25">
      <c r="A7" s="15"/>
      <c r="B7" s="67" t="s">
        <v>1</v>
      </c>
      <c r="C7" s="68"/>
      <c r="D7" s="27">
        <v>0.88749049021774196</v>
      </c>
      <c r="E7" s="27">
        <v>0.70116663884788288</v>
      </c>
      <c r="F7" s="27">
        <v>0.71747508436999807</v>
      </c>
      <c r="G7" s="27">
        <v>0.93913368276452913</v>
      </c>
      <c r="H7" s="27">
        <v>0.88245998848596274</v>
      </c>
      <c r="I7" s="15"/>
      <c r="J7" s="15"/>
      <c r="K7" s="15"/>
      <c r="L7" s="15"/>
      <c r="M7" s="15"/>
    </row>
    <row r="8" spans="1:13" ht="15" x14ac:dyDescent="0.25">
      <c r="A8" s="15"/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x14ac:dyDescent="0.2">
      <c r="A9" s="15"/>
      <c r="B9" s="19" t="s">
        <v>11</v>
      </c>
      <c r="C9" s="11" t="s">
        <v>4</v>
      </c>
      <c r="D9" s="16">
        <f>COUNT(D7:H7)</f>
        <v>5</v>
      </c>
      <c r="E9" s="15"/>
      <c r="F9" s="15"/>
      <c r="G9" s="15"/>
      <c r="H9" s="15"/>
      <c r="I9" s="15"/>
      <c r="J9" s="15"/>
      <c r="K9" s="15"/>
      <c r="L9" s="15"/>
      <c r="M9" s="15"/>
    </row>
    <row r="10" spans="1:13" x14ac:dyDescent="0.2">
      <c r="A10" s="15"/>
      <c r="B10" s="20" t="s">
        <v>2</v>
      </c>
      <c r="C10" s="23" t="s">
        <v>4</v>
      </c>
      <c r="D10" s="10">
        <f>AVERAGE(D7:H7)</f>
        <v>0.82554517693722285</v>
      </c>
      <c r="E10" s="15"/>
      <c r="F10" s="15"/>
      <c r="G10" s="15"/>
      <c r="H10" s="15"/>
      <c r="I10" s="15"/>
      <c r="J10" s="15"/>
      <c r="K10" s="15"/>
      <c r="L10" s="15"/>
      <c r="M10" s="15"/>
    </row>
    <row r="11" spans="1:13" x14ac:dyDescent="0.2">
      <c r="A11" s="15"/>
      <c r="B11" s="20" t="s">
        <v>3</v>
      </c>
      <c r="C11" s="23" t="s">
        <v>4</v>
      </c>
      <c r="D11" s="10">
        <f>SQRT(VAR(D7:H7))</f>
        <v>0.1085449583258713</v>
      </c>
      <c r="E11" s="15"/>
      <c r="F11" s="15"/>
      <c r="G11" s="15"/>
      <c r="H11" s="15"/>
      <c r="I11" s="15"/>
      <c r="J11" s="15"/>
      <c r="K11" s="15"/>
      <c r="L11" s="15"/>
      <c r="M11" s="15"/>
    </row>
    <row r="12" spans="1:13" x14ac:dyDescent="0.2">
      <c r="A12" s="15"/>
      <c r="B12" s="20"/>
      <c r="C12" s="23"/>
      <c r="D12" s="10"/>
      <c r="E12" s="15"/>
      <c r="F12" s="15"/>
      <c r="G12" s="15"/>
      <c r="H12" s="15"/>
      <c r="I12" s="15"/>
      <c r="J12" s="15"/>
      <c r="K12" s="15"/>
      <c r="L12" s="15"/>
      <c r="M12" s="15"/>
    </row>
    <row r="13" spans="1:13" s="15" customFormat="1" ht="20.25" x14ac:dyDescent="0.3">
      <c r="B13" s="69" t="s">
        <v>23</v>
      </c>
      <c r="C13" s="69"/>
      <c r="D13" s="69"/>
    </row>
    <row r="14" spans="1:13" s="15" customFormat="1" x14ac:dyDescent="0.2">
      <c r="B14" s="19" t="s">
        <v>20</v>
      </c>
      <c r="C14" s="11" t="s">
        <v>4</v>
      </c>
      <c r="D14" s="17">
        <f>_xlfn.NORM.INV(D3,0,1)</f>
        <v>1.6448536269514715</v>
      </c>
    </row>
    <row r="15" spans="1:13" s="15" customFormat="1" x14ac:dyDescent="0.2">
      <c r="B15" s="19" t="s">
        <v>21</v>
      </c>
      <c r="C15" s="21" t="s">
        <v>4</v>
      </c>
      <c r="D15" s="17">
        <f>_xlfn.NORM.INV(D4,0,1)</f>
        <v>0.67448975019608193</v>
      </c>
    </row>
    <row r="16" spans="1:13" s="15" customFormat="1" x14ac:dyDescent="0.2">
      <c r="B16" s="22"/>
      <c r="C16" s="21" t="s">
        <v>4</v>
      </c>
      <c r="D16" s="12">
        <f>$D$10+D14*$D$11/SQRT($D$9)</f>
        <v>0.90539094646934459</v>
      </c>
    </row>
    <row r="17" spans="1:13" s="15" customFormat="1" x14ac:dyDescent="0.2">
      <c r="B17" s="22"/>
      <c r="C17" s="21" t="s">
        <v>4</v>
      </c>
      <c r="D17" s="12">
        <f>$D$10+D15*$D$11/SQRT($D$9)</f>
        <v>0.85828678522594848</v>
      </c>
    </row>
    <row r="18" spans="1:13" s="15" customFormat="1" ht="15" x14ac:dyDescent="0.25">
      <c r="B18" s="13"/>
      <c r="C18" s="21"/>
      <c r="D18" s="12"/>
    </row>
    <row r="19" spans="1:13" s="15" customFormat="1" ht="15" x14ac:dyDescent="0.25">
      <c r="B19" s="14" t="s">
        <v>9</v>
      </c>
      <c r="C19" s="11" t="s">
        <v>4</v>
      </c>
      <c r="D19" s="18">
        <f>D16/$D$10-1</f>
        <v>9.6718837154800008E-2</v>
      </c>
    </row>
    <row r="20" spans="1:13" s="15" customFormat="1" ht="15" x14ac:dyDescent="0.25">
      <c r="B20" s="14" t="s">
        <v>10</v>
      </c>
      <c r="C20" s="11" t="s">
        <v>4</v>
      </c>
      <c r="D20" s="18">
        <f>D17/D10-1</f>
        <v>3.9660589394025836E-2</v>
      </c>
    </row>
    <row r="21" spans="1:13" s="15" customFormat="1" x14ac:dyDescent="0.2"/>
    <row r="22" spans="1:13" ht="21" customHeight="1" x14ac:dyDescent="0.3">
      <c r="A22" s="15"/>
      <c r="B22" s="69" t="s">
        <v>24</v>
      </c>
      <c r="C22" s="69"/>
      <c r="D22" s="69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12" customHeight="1" x14ac:dyDescent="0.2">
      <c r="A23" s="15"/>
      <c r="B23" s="15" t="s">
        <v>12</v>
      </c>
      <c r="C23" s="11" t="s">
        <v>4</v>
      </c>
      <c r="D23" s="16">
        <f>D9-1</f>
        <v>4</v>
      </c>
      <c r="E23" s="15"/>
      <c r="F23" s="15"/>
      <c r="G23" s="15"/>
      <c r="H23" s="15"/>
      <c r="I23" s="15"/>
      <c r="J23" s="15"/>
      <c r="K23" s="15"/>
      <c r="L23" s="15"/>
      <c r="M23" s="15"/>
    </row>
    <row r="24" spans="1:13" x14ac:dyDescent="0.2">
      <c r="A24" s="15"/>
      <c r="B24" s="19" t="s">
        <v>7</v>
      </c>
      <c r="C24" s="11" t="s">
        <v>4</v>
      </c>
      <c r="D24" s="17">
        <f>TINV(1-D3,D9-1)</f>
        <v>2.776445105197793</v>
      </c>
      <c r="E24" s="15"/>
      <c r="F24" s="11"/>
      <c r="G24" s="11"/>
      <c r="H24" s="15"/>
      <c r="I24" s="15"/>
      <c r="J24" s="15"/>
      <c r="K24" s="15"/>
      <c r="L24" s="15"/>
      <c r="M24" s="15"/>
    </row>
    <row r="25" spans="1:13" x14ac:dyDescent="0.2">
      <c r="A25" s="15"/>
      <c r="B25" s="19" t="s">
        <v>8</v>
      </c>
      <c r="C25" s="21" t="s">
        <v>4</v>
      </c>
      <c r="D25" s="17">
        <f>TINV(1-D4,D9-1)</f>
        <v>1.3443975555090908</v>
      </c>
      <c r="E25" s="15"/>
      <c r="F25" s="15"/>
      <c r="G25" s="15"/>
      <c r="H25" s="15"/>
      <c r="I25" s="15"/>
      <c r="J25" s="15"/>
      <c r="K25" s="15"/>
      <c r="L25" s="15"/>
      <c r="M25" s="15"/>
    </row>
    <row r="26" spans="1:13" ht="14.25" customHeight="1" x14ac:dyDescent="0.2">
      <c r="A26" s="15"/>
      <c r="B26" s="22"/>
      <c r="C26" s="21" t="s">
        <v>4</v>
      </c>
      <c r="D26" s="12">
        <f>$D$10+D24*$D$11/SQRT($D$9)</f>
        <v>0.96032154387698521</v>
      </c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4.25" customHeight="1" x14ac:dyDescent="0.2">
      <c r="A27" s="15"/>
      <c r="B27" s="22"/>
      <c r="C27" s="21" t="s">
        <v>4</v>
      </c>
      <c r="D27" s="12">
        <f>$D$10+D25*$D$11/SQRT($D$9)</f>
        <v>0.89080597316726551</v>
      </c>
      <c r="E27" s="15"/>
      <c r="F27" s="15"/>
      <c r="G27" s="15"/>
      <c r="H27" s="15"/>
      <c r="I27" s="15"/>
      <c r="J27" s="15"/>
      <c r="K27" s="15"/>
      <c r="L27" s="15"/>
      <c r="M27" s="15"/>
    </row>
    <row r="28" spans="1:13" ht="6" customHeight="1" x14ac:dyDescent="0.25">
      <c r="A28" s="15"/>
      <c r="B28" s="13"/>
      <c r="C28" s="21"/>
      <c r="D28" s="12"/>
      <c r="E28" s="15"/>
      <c r="F28" s="15"/>
      <c r="G28" s="15"/>
      <c r="H28" s="15"/>
      <c r="I28" s="15"/>
      <c r="J28" s="15"/>
      <c r="K28" s="15"/>
      <c r="L28" s="15"/>
      <c r="M28" s="15"/>
    </row>
    <row r="29" spans="1:13" ht="15" x14ac:dyDescent="0.25">
      <c r="A29" s="15"/>
      <c r="B29" s="14" t="s">
        <v>9</v>
      </c>
      <c r="C29" s="11" t="s">
        <v>4</v>
      </c>
      <c r="D29" s="18">
        <f>D26/$D$10-1</f>
        <v>0.16325740941250899</v>
      </c>
      <c r="E29" s="15"/>
      <c r="F29" s="15"/>
      <c r="G29" s="15"/>
      <c r="H29" s="15"/>
      <c r="I29" s="15"/>
      <c r="J29" s="15"/>
      <c r="K29" s="15"/>
      <c r="L29" s="15"/>
      <c r="M29" s="15"/>
    </row>
    <row r="30" spans="1:13" ht="15" x14ac:dyDescent="0.25">
      <c r="A30" s="15"/>
      <c r="B30" s="14" t="s">
        <v>10</v>
      </c>
      <c r="C30" s="11" t="s">
        <v>4</v>
      </c>
      <c r="D30" s="18">
        <f>D27/D10-1</f>
        <v>7.9051756406791185E-2</v>
      </c>
      <c r="E30" s="15"/>
      <c r="F30" s="15"/>
      <c r="G30" s="15"/>
      <c r="H30" s="15"/>
      <c r="I30" s="15"/>
      <c r="J30" s="15"/>
      <c r="K30" s="15"/>
      <c r="L30" s="15"/>
      <c r="M30" s="15"/>
    </row>
    <row r="31" spans="1:13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 ht="27" x14ac:dyDescent="0.35">
      <c r="A33" s="15"/>
      <c r="B33" s="53" t="s">
        <v>36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 ht="15" x14ac:dyDescent="0.25">
      <c r="A35" s="15"/>
      <c r="B35" s="65" t="s">
        <v>0</v>
      </c>
      <c r="C35" s="66"/>
      <c r="D35" s="2">
        <v>2011</v>
      </c>
      <c r="E35" s="2">
        <v>2012</v>
      </c>
      <c r="F35" s="2">
        <v>2013</v>
      </c>
      <c r="G35" s="2">
        <v>2014</v>
      </c>
      <c r="H35" s="2">
        <v>2015</v>
      </c>
      <c r="I35" s="2">
        <v>2016</v>
      </c>
      <c r="K35" s="15"/>
      <c r="L35" s="15"/>
      <c r="M35" s="15"/>
    </row>
    <row r="36" spans="1:13" ht="15" x14ac:dyDescent="0.25">
      <c r="A36" s="15"/>
      <c r="B36" s="67" t="s">
        <v>1</v>
      </c>
      <c r="C36" s="68"/>
      <c r="D36" s="27">
        <v>0.88749049021774196</v>
      </c>
      <c r="E36" s="27">
        <v>0.70116663884788288</v>
      </c>
      <c r="F36" s="27">
        <v>0.71747508436999807</v>
      </c>
      <c r="G36" s="27">
        <v>0.93913368276452913</v>
      </c>
      <c r="H36" s="27">
        <v>0.88245998848596274</v>
      </c>
      <c r="I36" s="50">
        <v>0.7</v>
      </c>
    </row>
    <row r="37" spans="1:13" ht="15" x14ac:dyDescent="0.25">
      <c r="A37" s="15"/>
      <c r="B37" s="8"/>
      <c r="C37" s="8"/>
      <c r="D37" s="9"/>
      <c r="E37" s="9"/>
      <c r="F37" s="9"/>
      <c r="G37" s="9"/>
      <c r="H37" s="9"/>
    </row>
    <row r="38" spans="1:13" x14ac:dyDescent="0.2">
      <c r="A38" s="15"/>
      <c r="B38" s="19" t="s">
        <v>11</v>
      </c>
      <c r="C38" s="11" t="s">
        <v>4</v>
      </c>
      <c r="D38" s="52">
        <f>COUNT(D36:I36)</f>
        <v>6</v>
      </c>
      <c r="E38" s="15"/>
      <c r="F38" s="15"/>
      <c r="G38" s="15"/>
      <c r="H38" s="15"/>
    </row>
    <row r="39" spans="1:13" x14ac:dyDescent="0.2">
      <c r="A39" s="15"/>
      <c r="B39" s="20" t="s">
        <v>2</v>
      </c>
      <c r="C39" s="23" t="s">
        <v>4</v>
      </c>
      <c r="D39" s="10">
        <f>AVERAGE(D36:I36)</f>
        <v>0.80462098078101907</v>
      </c>
      <c r="E39" s="15"/>
      <c r="F39" s="15"/>
      <c r="G39" s="15"/>
      <c r="H39" s="15"/>
    </row>
    <row r="40" spans="1:13" x14ac:dyDescent="0.2">
      <c r="A40" s="15"/>
      <c r="B40" s="20" t="s">
        <v>3</v>
      </c>
      <c r="C40" s="23" t="s">
        <v>4</v>
      </c>
      <c r="D40" s="10">
        <f>SQRT(VAR(D36:I36))</f>
        <v>0.10978405299073177</v>
      </c>
      <c r="E40" s="15"/>
      <c r="F40" s="15"/>
      <c r="G40" s="15"/>
      <c r="H40" s="15"/>
    </row>
    <row r="41" spans="1:13" x14ac:dyDescent="0.2">
      <c r="A41" s="15"/>
      <c r="B41" s="20"/>
      <c r="C41" s="23"/>
      <c r="D41" s="10"/>
      <c r="E41" s="15"/>
      <c r="F41" s="15"/>
      <c r="G41" s="15"/>
      <c r="H41" s="15"/>
    </row>
    <row r="42" spans="1:13" ht="20.25" x14ac:dyDescent="0.3">
      <c r="A42" s="15"/>
      <c r="B42" s="69" t="s">
        <v>23</v>
      </c>
      <c r="C42" s="69"/>
      <c r="D42" s="69"/>
      <c r="E42" s="15"/>
      <c r="F42" s="15"/>
      <c r="G42" s="15"/>
      <c r="H42" s="15"/>
    </row>
    <row r="43" spans="1:13" x14ac:dyDescent="0.2">
      <c r="A43" s="15"/>
      <c r="B43" s="19" t="s">
        <v>20</v>
      </c>
      <c r="C43" s="11" t="s">
        <v>4</v>
      </c>
      <c r="D43" s="17">
        <f>_xlfn.NORM.INV($D$3,0,1)</f>
        <v>1.6448536269514715</v>
      </c>
      <c r="E43" s="15"/>
      <c r="F43" s="15"/>
      <c r="G43" s="15"/>
      <c r="H43" s="15"/>
    </row>
    <row r="44" spans="1:13" x14ac:dyDescent="0.2">
      <c r="A44" s="15"/>
      <c r="B44" s="19" t="s">
        <v>21</v>
      </c>
      <c r="C44" s="21" t="s">
        <v>4</v>
      </c>
      <c r="D44" s="17">
        <f>_xlfn.NORM.INV($D$4,0,1)</f>
        <v>0.67448975019608193</v>
      </c>
      <c r="E44" s="15"/>
      <c r="F44" s="15"/>
      <c r="G44" s="15"/>
      <c r="H44" s="15"/>
    </row>
    <row r="45" spans="1:13" x14ac:dyDescent="0.2">
      <c r="A45" s="15"/>
      <c r="B45" s="22"/>
      <c r="C45" s="21" t="s">
        <v>4</v>
      </c>
      <c r="D45" s="12">
        <f>D39+D43*D40/SQRT(D38)</f>
        <v>0.87834192542888645</v>
      </c>
      <c r="E45" s="15"/>
      <c r="F45" s="15"/>
      <c r="G45" s="15"/>
      <c r="H45" s="15"/>
    </row>
    <row r="46" spans="1:13" x14ac:dyDescent="0.2">
      <c r="A46" s="15"/>
      <c r="B46" s="22"/>
      <c r="C46" s="21" t="s">
        <v>4</v>
      </c>
      <c r="D46" s="12">
        <f>D39+D44*D40/SQRT(D38)</f>
        <v>0.83485103938624372</v>
      </c>
      <c r="E46" s="15"/>
      <c r="F46" s="15"/>
      <c r="G46" s="15"/>
      <c r="H46" s="15"/>
    </row>
    <row r="47" spans="1:13" ht="15" x14ac:dyDescent="0.25">
      <c r="A47" s="15"/>
      <c r="B47" s="13"/>
      <c r="C47" s="21"/>
      <c r="D47" s="12"/>
      <c r="E47" s="15"/>
      <c r="F47" s="15"/>
      <c r="G47" s="15"/>
      <c r="H47" s="15"/>
    </row>
    <row r="48" spans="1:13" ht="15" x14ac:dyDescent="0.25">
      <c r="A48" s="15"/>
      <c r="B48" s="14" t="s">
        <v>9</v>
      </c>
      <c r="C48" s="11" t="s">
        <v>4</v>
      </c>
      <c r="D48" s="18">
        <f>D45/D39-1</f>
        <v>9.1621951712356431E-2</v>
      </c>
      <c r="E48" s="15"/>
      <c r="F48" s="15"/>
      <c r="G48" s="15"/>
      <c r="H48" s="15"/>
    </row>
    <row r="49" spans="1:8" ht="15" x14ac:dyDescent="0.25">
      <c r="A49" s="15"/>
      <c r="B49" s="14" t="s">
        <v>10</v>
      </c>
      <c r="C49" s="11" t="s">
        <v>4</v>
      </c>
      <c r="D49" s="18">
        <f>D46/D39-1</f>
        <v>3.7570557227927681E-2</v>
      </c>
      <c r="E49" s="15"/>
      <c r="F49" s="15"/>
      <c r="G49" s="15"/>
      <c r="H49" s="15"/>
    </row>
    <row r="50" spans="1:8" x14ac:dyDescent="0.2">
      <c r="A50" s="15"/>
      <c r="B50" s="15"/>
      <c r="C50" s="15"/>
      <c r="D50" s="15"/>
      <c r="E50" s="15"/>
      <c r="F50" s="15"/>
      <c r="G50" s="15"/>
      <c r="H50" s="15"/>
    </row>
    <row r="51" spans="1:8" ht="20.25" x14ac:dyDescent="0.3">
      <c r="A51" s="15"/>
      <c r="B51" s="69" t="s">
        <v>24</v>
      </c>
      <c r="C51" s="69"/>
      <c r="D51" s="69"/>
      <c r="E51" s="15"/>
      <c r="F51" s="15"/>
      <c r="G51" s="15"/>
      <c r="H51" s="15"/>
    </row>
    <row r="52" spans="1:8" x14ac:dyDescent="0.2">
      <c r="A52" s="15"/>
      <c r="B52" s="15" t="s">
        <v>12</v>
      </c>
      <c r="C52" s="11" t="s">
        <v>4</v>
      </c>
      <c r="D52" s="52">
        <f>D38-1</f>
        <v>5</v>
      </c>
      <c r="E52" s="15"/>
      <c r="F52" s="15"/>
      <c r="G52" s="15"/>
      <c r="H52" s="15"/>
    </row>
    <row r="53" spans="1:8" x14ac:dyDescent="0.2">
      <c r="A53" s="15"/>
      <c r="B53" s="19" t="s">
        <v>7</v>
      </c>
      <c r="C53" s="11" t="s">
        <v>4</v>
      </c>
      <c r="D53" s="17">
        <f>TINV(1-$D$3,D38-1)</f>
        <v>2.570581835636315</v>
      </c>
      <c r="E53" s="15"/>
      <c r="F53" s="11"/>
      <c r="G53" s="11"/>
      <c r="H53" s="15"/>
    </row>
    <row r="54" spans="1:8" x14ac:dyDescent="0.2">
      <c r="A54" s="15"/>
      <c r="B54" s="19" t="s">
        <v>8</v>
      </c>
      <c r="C54" s="21" t="s">
        <v>4</v>
      </c>
      <c r="D54" s="17">
        <f>TINV(1-$D$4,D38-1)</f>
        <v>1.3009490369230305</v>
      </c>
      <c r="E54" s="15"/>
      <c r="F54" s="15"/>
      <c r="G54" s="15"/>
      <c r="H54" s="15"/>
    </row>
    <row r="55" spans="1:8" x14ac:dyDescent="0.2">
      <c r="A55" s="15"/>
      <c r="B55" s="22"/>
      <c r="C55" s="21" t="s">
        <v>4</v>
      </c>
      <c r="D55" s="12">
        <f>D39+D53*D40/SQRT(D38)</f>
        <v>0.91983227868172235</v>
      </c>
      <c r="E55" s="15"/>
      <c r="F55" s="15"/>
      <c r="G55" s="15"/>
      <c r="H55" s="15"/>
    </row>
    <row r="56" spans="1:8" x14ac:dyDescent="0.2">
      <c r="A56" s="15"/>
      <c r="B56" s="22"/>
      <c r="C56" s="21" t="s">
        <v>4</v>
      </c>
      <c r="D56" s="12">
        <f>D39+D54*D40/SQRT(D38)</f>
        <v>0.86292841335084047</v>
      </c>
      <c r="E56" s="15"/>
      <c r="F56" s="15"/>
      <c r="G56" s="15"/>
      <c r="H56" s="15"/>
    </row>
    <row r="57" spans="1:8" ht="15" x14ac:dyDescent="0.25">
      <c r="A57" s="15"/>
      <c r="B57" s="13"/>
      <c r="C57" s="21"/>
      <c r="D57" s="12"/>
      <c r="E57" s="15"/>
      <c r="F57" s="15"/>
      <c r="G57" s="15"/>
      <c r="H57" s="15"/>
    </row>
    <row r="58" spans="1:8" ht="15" x14ac:dyDescent="0.25">
      <c r="A58" s="15"/>
      <c r="B58" s="14" t="s">
        <v>9</v>
      </c>
      <c r="C58" s="11" t="s">
        <v>4</v>
      </c>
      <c r="D58" s="18">
        <f>D55/D39-1</f>
        <v>0.14318704166634011</v>
      </c>
      <c r="E58" s="15"/>
      <c r="F58" s="15"/>
      <c r="G58" s="15"/>
      <c r="H58" s="15"/>
    </row>
    <row r="59" spans="1:8" ht="15" x14ac:dyDescent="0.25">
      <c r="A59" s="15"/>
      <c r="B59" s="14" t="s">
        <v>10</v>
      </c>
      <c r="C59" s="11" t="s">
        <v>4</v>
      </c>
      <c r="D59" s="18">
        <f>D56/D39-1</f>
        <v>7.2465712382026481E-2</v>
      </c>
      <c r="E59" s="15"/>
      <c r="F59" s="15"/>
      <c r="G59" s="15"/>
      <c r="H59" s="15"/>
    </row>
    <row r="60" spans="1:8" x14ac:dyDescent="0.2">
      <c r="A60" s="15"/>
      <c r="B60" s="15"/>
      <c r="C60" s="15"/>
      <c r="D60" s="15"/>
      <c r="E60" s="15"/>
      <c r="F60" s="62"/>
      <c r="G60" s="15"/>
      <c r="H60" s="15"/>
    </row>
    <row r="61" spans="1:8" ht="15" x14ac:dyDescent="0.25">
      <c r="A61" s="15"/>
      <c r="B61" s="13"/>
      <c r="C61" s="21"/>
      <c r="D61" s="12"/>
      <c r="E61" s="15"/>
      <c r="F61" s="15"/>
      <c r="G61" s="15"/>
      <c r="H61" s="15"/>
    </row>
    <row r="62" spans="1:8" ht="15" x14ac:dyDescent="0.25">
      <c r="A62" s="15"/>
      <c r="B62" s="14" t="s">
        <v>37</v>
      </c>
      <c r="C62" s="11" t="s">
        <v>4</v>
      </c>
      <c r="D62" s="61">
        <f>0.75*'Dengan Bootstrap (n = 5)'!$D$45+0.25*'Tanpa Bootstrap (n = 5)'!D58</f>
        <v>8.7278778130480184E-2</v>
      </c>
      <c r="E62" s="15"/>
      <c r="F62" s="15"/>
      <c r="G62" s="15"/>
      <c r="H62" s="15"/>
    </row>
    <row r="63" spans="1:8" ht="15" x14ac:dyDescent="0.25">
      <c r="A63" s="15"/>
      <c r="B63" s="14" t="s">
        <v>38</v>
      </c>
      <c r="C63" s="11" t="s">
        <v>4</v>
      </c>
      <c r="D63" s="61">
        <f>0.75*'Dengan Bootstrap (n = 5)'!$D$46+0.25*'Tanpa Bootstrap (n = 5)'!D59</f>
        <v>3.922717782938534E-2</v>
      </c>
      <c r="E63" s="15"/>
      <c r="F63" s="15"/>
      <c r="G63" s="15"/>
      <c r="H63" s="15"/>
    </row>
    <row r="64" spans="1:8" x14ac:dyDescent="0.2">
      <c r="A64" s="15"/>
      <c r="B64" s="15"/>
      <c r="C64" s="15"/>
      <c r="D64" s="15"/>
      <c r="E64" s="15"/>
      <c r="F64" s="15"/>
      <c r="G64" s="15"/>
      <c r="H64" s="15"/>
    </row>
    <row r="65" spans="1:9" x14ac:dyDescent="0.2">
      <c r="A65" s="15"/>
      <c r="B65" s="15"/>
      <c r="C65" s="15"/>
      <c r="D65" s="15"/>
      <c r="E65" s="15"/>
      <c r="F65" s="15"/>
      <c r="G65" s="15"/>
      <c r="H65" s="15"/>
      <c r="I65" s="15"/>
    </row>
    <row r="66" spans="1:9" ht="27" x14ac:dyDescent="0.35">
      <c r="A66" s="15"/>
      <c r="B66" s="53" t="s">
        <v>36</v>
      </c>
      <c r="C66" s="15"/>
      <c r="D66" s="15"/>
      <c r="E66" s="15"/>
      <c r="F66" s="15"/>
      <c r="G66" s="15"/>
      <c r="H66" s="15"/>
      <c r="I66" s="15"/>
    </row>
    <row r="67" spans="1:9" x14ac:dyDescent="0.2">
      <c r="A67" s="15"/>
      <c r="B67" s="15"/>
      <c r="C67" s="15"/>
      <c r="D67" s="15"/>
      <c r="E67" s="15"/>
      <c r="F67" s="15"/>
      <c r="G67" s="15"/>
      <c r="H67" s="15"/>
      <c r="I67" s="15"/>
    </row>
    <row r="68" spans="1:9" ht="15" x14ac:dyDescent="0.25">
      <c r="A68" s="15"/>
      <c r="B68" s="65" t="s">
        <v>0</v>
      </c>
      <c r="C68" s="66"/>
      <c r="D68" s="2">
        <v>2011</v>
      </c>
      <c r="E68" s="2">
        <v>2012</v>
      </c>
      <c r="F68" s="2">
        <v>2013</v>
      </c>
      <c r="G68" s="2">
        <v>2014</v>
      </c>
      <c r="H68" s="2">
        <v>2015</v>
      </c>
      <c r="I68" s="2">
        <v>2016</v>
      </c>
    </row>
    <row r="69" spans="1:9" ht="15" x14ac:dyDescent="0.25">
      <c r="A69" s="15"/>
      <c r="B69" s="67" t="s">
        <v>1</v>
      </c>
      <c r="C69" s="68"/>
      <c r="D69" s="27">
        <v>0.88749049021774196</v>
      </c>
      <c r="E69" s="27">
        <v>0.70116663884788288</v>
      </c>
      <c r="F69" s="27">
        <v>0.71747508436999807</v>
      </c>
      <c r="G69" s="27">
        <v>0.93913368276452913</v>
      </c>
      <c r="H69" s="27">
        <v>0.88245998848596274</v>
      </c>
      <c r="I69" s="50">
        <v>0.77</v>
      </c>
    </row>
    <row r="70" spans="1:9" ht="15" x14ac:dyDescent="0.25">
      <c r="A70" s="15"/>
      <c r="B70" s="8"/>
      <c r="C70" s="8"/>
      <c r="D70" s="9"/>
      <c r="E70" s="9"/>
      <c r="F70" s="9"/>
      <c r="G70" s="9"/>
      <c r="H70" s="9"/>
    </row>
    <row r="71" spans="1:9" x14ac:dyDescent="0.2">
      <c r="A71" s="15"/>
      <c r="B71" s="19" t="s">
        <v>11</v>
      </c>
      <c r="C71" s="11" t="s">
        <v>4</v>
      </c>
      <c r="D71" s="52">
        <f>COUNT(D69:I69)</f>
        <v>6</v>
      </c>
      <c r="E71" s="15"/>
      <c r="F71" s="15"/>
      <c r="G71" s="15"/>
      <c r="H71" s="15"/>
    </row>
    <row r="72" spans="1:9" x14ac:dyDescent="0.2">
      <c r="A72" s="15"/>
      <c r="B72" s="20" t="s">
        <v>2</v>
      </c>
      <c r="C72" s="23" t="s">
        <v>4</v>
      </c>
      <c r="D72" s="10">
        <f>AVERAGE(D69:I69)</f>
        <v>0.81628764744768567</v>
      </c>
      <c r="E72" s="15"/>
      <c r="F72" s="15"/>
      <c r="G72" s="15"/>
      <c r="H72" s="15"/>
    </row>
    <row r="73" spans="1:9" x14ac:dyDescent="0.2">
      <c r="A73" s="15"/>
      <c r="B73" s="20" t="s">
        <v>3</v>
      </c>
      <c r="C73" s="23" t="s">
        <v>4</v>
      </c>
      <c r="D73" s="10">
        <f>SQRT(VAR(D69:I69))</f>
        <v>9.9698633370122358E-2</v>
      </c>
      <c r="E73" s="15"/>
      <c r="F73" s="15"/>
      <c r="G73" s="15"/>
      <c r="H73" s="15"/>
    </row>
    <row r="74" spans="1:9" x14ac:dyDescent="0.2">
      <c r="A74" s="15"/>
      <c r="B74" s="20"/>
      <c r="C74" s="23"/>
      <c r="D74" s="10"/>
      <c r="E74" s="15"/>
      <c r="F74" s="15"/>
      <c r="G74" s="15"/>
      <c r="H74" s="15"/>
    </row>
    <row r="75" spans="1:9" ht="20.25" x14ac:dyDescent="0.3">
      <c r="A75" s="15"/>
      <c r="B75" s="69" t="s">
        <v>23</v>
      </c>
      <c r="C75" s="69"/>
      <c r="D75" s="69"/>
      <c r="E75" s="15"/>
      <c r="F75" s="15"/>
      <c r="G75" s="15"/>
      <c r="H75" s="15"/>
    </row>
    <row r="76" spans="1:9" x14ac:dyDescent="0.2">
      <c r="A76" s="15"/>
      <c r="B76" s="19" t="s">
        <v>20</v>
      </c>
      <c r="C76" s="11" t="s">
        <v>4</v>
      </c>
      <c r="D76" s="17">
        <f>_xlfn.NORM.INV($D$3,0,1)</f>
        <v>1.6448536269514715</v>
      </c>
      <c r="E76" s="15"/>
      <c r="F76" s="15"/>
      <c r="G76" s="15"/>
      <c r="H76" s="15"/>
    </row>
    <row r="77" spans="1:9" x14ac:dyDescent="0.2">
      <c r="A77" s="15"/>
      <c r="B77" s="19" t="s">
        <v>21</v>
      </c>
      <c r="C77" s="21" t="s">
        <v>4</v>
      </c>
      <c r="D77" s="17">
        <f>_xlfn.NORM.INV($D$4,0,1)</f>
        <v>0.67448975019608193</v>
      </c>
      <c r="E77" s="15"/>
      <c r="F77" s="15"/>
      <c r="G77" s="15"/>
      <c r="H77" s="15"/>
    </row>
    <row r="78" spans="1:9" x14ac:dyDescent="0.2">
      <c r="A78" s="15"/>
      <c r="B78" s="22"/>
      <c r="C78" s="21" t="s">
        <v>4</v>
      </c>
      <c r="D78" s="12">
        <f>D72+D76*D73/SQRT(D71)</f>
        <v>0.88323614526610117</v>
      </c>
      <c r="E78" s="15"/>
      <c r="F78" s="15"/>
      <c r="G78" s="15"/>
      <c r="H78" s="15"/>
    </row>
    <row r="79" spans="1:9" x14ac:dyDescent="0.2">
      <c r="A79" s="15"/>
      <c r="B79" s="22"/>
      <c r="C79" s="21" t="s">
        <v>4</v>
      </c>
      <c r="D79" s="12">
        <f>D72+D77*D73/SQRT(D71)</f>
        <v>0.84374059209251528</v>
      </c>
      <c r="E79" s="15"/>
      <c r="F79" s="15"/>
      <c r="G79" s="15"/>
      <c r="H79" s="15"/>
    </row>
    <row r="80" spans="1:9" ht="15" x14ac:dyDescent="0.25">
      <c r="A80" s="15"/>
      <c r="B80" s="13"/>
      <c r="C80" s="21"/>
      <c r="D80" s="12"/>
      <c r="E80" s="15"/>
      <c r="F80" s="15"/>
      <c r="G80" s="15"/>
      <c r="H80" s="15"/>
    </row>
    <row r="81" spans="1:8" ht="15" x14ac:dyDescent="0.25">
      <c r="A81" s="15"/>
      <c r="B81" s="14" t="s">
        <v>9</v>
      </c>
      <c r="C81" s="11" t="s">
        <v>4</v>
      </c>
      <c r="D81" s="18">
        <f>D78/D72-1</f>
        <v>8.2015816394803487E-2</v>
      </c>
      <c r="E81" s="15"/>
      <c r="F81" s="15"/>
      <c r="G81" s="15"/>
      <c r="H81" s="15"/>
    </row>
    <row r="82" spans="1:8" ht="15" x14ac:dyDescent="0.25">
      <c r="A82" s="15"/>
      <c r="B82" s="14" t="s">
        <v>10</v>
      </c>
      <c r="C82" s="11" t="s">
        <v>4</v>
      </c>
      <c r="D82" s="18">
        <f>D79/D72-1</f>
        <v>3.3631459119426443E-2</v>
      </c>
      <c r="E82" s="15"/>
      <c r="F82" s="15"/>
      <c r="G82" s="15"/>
      <c r="H82" s="15"/>
    </row>
    <row r="83" spans="1:8" x14ac:dyDescent="0.2">
      <c r="A83" s="15"/>
      <c r="B83" s="15"/>
      <c r="C83" s="15"/>
      <c r="D83" s="15"/>
      <c r="E83" s="15"/>
      <c r="F83" s="15"/>
      <c r="G83" s="15"/>
      <c r="H83" s="15"/>
    </row>
    <row r="84" spans="1:8" ht="20.25" x14ac:dyDescent="0.3">
      <c r="A84" s="15"/>
      <c r="B84" s="69" t="s">
        <v>24</v>
      </c>
      <c r="C84" s="69"/>
      <c r="D84" s="69"/>
      <c r="E84" s="15"/>
      <c r="F84" s="15"/>
      <c r="G84" s="15"/>
      <c r="H84" s="15"/>
    </row>
    <row r="85" spans="1:8" x14ac:dyDescent="0.2">
      <c r="A85" s="15"/>
      <c r="B85" s="15" t="s">
        <v>12</v>
      </c>
      <c r="C85" s="11" t="s">
        <v>4</v>
      </c>
      <c r="D85" s="52">
        <f>D71-1</f>
        <v>5</v>
      </c>
      <c r="E85" s="15"/>
      <c r="F85" s="15"/>
      <c r="G85" s="15"/>
      <c r="H85" s="15"/>
    </row>
    <row r="86" spans="1:8" x14ac:dyDescent="0.2">
      <c r="A86" s="15"/>
      <c r="B86" s="19" t="s">
        <v>7</v>
      </c>
      <c r="C86" s="11" t="s">
        <v>4</v>
      </c>
      <c r="D86" s="17">
        <f>TINV(1-$D$3,D71-1)</f>
        <v>2.570581835636315</v>
      </c>
      <c r="E86" s="15"/>
      <c r="F86" s="11"/>
      <c r="G86" s="11"/>
      <c r="H86" s="15"/>
    </row>
    <row r="87" spans="1:8" x14ac:dyDescent="0.2">
      <c r="A87" s="15"/>
      <c r="B87" s="19" t="s">
        <v>8</v>
      </c>
      <c r="C87" s="21" t="s">
        <v>4</v>
      </c>
      <c r="D87" s="17">
        <f>TINV(1-$D$4,D71-1)</f>
        <v>1.3009490369230305</v>
      </c>
      <c r="E87" s="15"/>
      <c r="F87" s="15"/>
      <c r="G87" s="15"/>
      <c r="H87" s="15"/>
    </row>
    <row r="88" spans="1:8" x14ac:dyDescent="0.2">
      <c r="A88" s="15"/>
      <c r="B88" s="22"/>
      <c r="C88" s="21" t="s">
        <v>4</v>
      </c>
      <c r="D88" s="12">
        <f>D72+D86*D73/SQRT(D71)</f>
        <v>0.92091494655521522</v>
      </c>
      <c r="E88" s="15"/>
      <c r="F88" s="15"/>
      <c r="G88" s="15"/>
      <c r="H88" s="15"/>
    </row>
    <row r="89" spans="1:8" x14ac:dyDescent="0.2">
      <c r="A89" s="15"/>
      <c r="B89" s="22"/>
      <c r="C89" s="21" t="s">
        <v>4</v>
      </c>
      <c r="D89" s="12">
        <f>D72+D87*D73/SQRT(D71)</f>
        <v>0.86923861058094254</v>
      </c>
      <c r="E89" s="15"/>
      <c r="F89" s="15"/>
      <c r="G89" s="15"/>
      <c r="H89" s="15"/>
    </row>
    <row r="90" spans="1:8" ht="15" x14ac:dyDescent="0.25">
      <c r="A90" s="15"/>
      <c r="B90" s="13"/>
      <c r="C90" s="21"/>
      <c r="D90" s="12"/>
      <c r="E90" s="15"/>
      <c r="F90" s="15"/>
      <c r="G90" s="15"/>
      <c r="H90" s="15"/>
    </row>
    <row r="91" spans="1:8" ht="15" x14ac:dyDescent="0.25">
      <c r="A91" s="15"/>
      <c r="B91" s="14" t="s">
        <v>9</v>
      </c>
      <c r="C91" s="11" t="s">
        <v>4</v>
      </c>
      <c r="D91" s="18">
        <f>D88/D72-1</f>
        <v>0.12817454660090877</v>
      </c>
      <c r="E91" s="15"/>
      <c r="F91" s="15"/>
      <c r="G91" s="15"/>
      <c r="H91" s="15"/>
    </row>
    <row r="92" spans="1:8" ht="15" x14ac:dyDescent="0.25">
      <c r="A92" s="15"/>
      <c r="B92" s="14" t="s">
        <v>10</v>
      </c>
      <c r="C92" s="11" t="s">
        <v>4</v>
      </c>
      <c r="D92" s="18">
        <f>D89/D72-1</f>
        <v>6.4868019623744777E-2</v>
      </c>
      <c r="E92" s="15"/>
      <c r="F92" s="15"/>
      <c r="G92" s="15"/>
      <c r="H92" s="15"/>
    </row>
    <row r="93" spans="1:8" x14ac:dyDescent="0.2">
      <c r="A93" s="15"/>
      <c r="B93" s="15"/>
      <c r="C93" s="15"/>
      <c r="D93" s="15"/>
      <c r="E93" s="15"/>
      <c r="F93" s="62"/>
      <c r="G93" s="15"/>
      <c r="H93" s="15"/>
    </row>
    <row r="94" spans="1:8" ht="15" x14ac:dyDescent="0.25">
      <c r="A94" s="15"/>
      <c r="B94" s="13"/>
      <c r="C94" s="21"/>
      <c r="D94" s="12"/>
      <c r="E94" s="15"/>
      <c r="F94" s="15"/>
      <c r="G94" s="15"/>
      <c r="H94" s="15"/>
    </row>
    <row r="95" spans="1:8" ht="15" x14ac:dyDescent="0.25">
      <c r="A95" s="15"/>
      <c r="B95" s="14" t="s">
        <v>37</v>
      </c>
      <c r="C95" s="11" t="s">
        <v>4</v>
      </c>
      <c r="D95" s="61">
        <f>0.75*'Dengan Bootstrap (n = 5)'!$D$45+0.25*'Tanpa Bootstrap (n = 5)'!D91</f>
        <v>8.3525654364122348E-2</v>
      </c>
      <c r="E95" s="15"/>
      <c r="F95" s="15"/>
      <c r="G95" s="15"/>
      <c r="H95" s="15"/>
    </row>
    <row r="96" spans="1:8" ht="15" x14ac:dyDescent="0.25">
      <c r="A96" s="15"/>
      <c r="B96" s="14" t="s">
        <v>38</v>
      </c>
      <c r="C96" s="11" t="s">
        <v>4</v>
      </c>
      <c r="D96" s="61">
        <f>0.75*'Dengan Bootstrap (n = 5)'!$D$46+0.25*'Tanpa Bootstrap (n = 5)'!D92</f>
        <v>3.7327754639814914E-2</v>
      </c>
      <c r="E96" s="15"/>
      <c r="F96" s="15"/>
      <c r="G96" s="15"/>
      <c r="H96" s="15"/>
    </row>
    <row r="97" spans="1:9" x14ac:dyDescent="0.2">
      <c r="A97" s="15"/>
      <c r="B97" s="15"/>
      <c r="C97" s="15"/>
      <c r="D97" s="15"/>
      <c r="E97" s="15"/>
      <c r="F97" s="15"/>
      <c r="G97" s="15"/>
      <c r="H97" s="15"/>
    </row>
    <row r="98" spans="1:9" x14ac:dyDescent="0.2">
      <c r="A98" s="15"/>
      <c r="B98" s="15"/>
      <c r="C98" s="15"/>
      <c r="D98" s="15"/>
      <c r="E98" s="15"/>
      <c r="F98" s="15"/>
      <c r="G98" s="15"/>
      <c r="H98" s="15"/>
      <c r="I98" s="15"/>
    </row>
    <row r="99" spans="1:9" ht="27" x14ac:dyDescent="0.35">
      <c r="A99" s="15"/>
      <c r="B99" s="53" t="s">
        <v>36</v>
      </c>
      <c r="C99" s="15"/>
      <c r="D99" s="15"/>
      <c r="E99" s="15"/>
      <c r="F99" s="15"/>
      <c r="G99" s="15"/>
      <c r="H99" s="15"/>
      <c r="I99" s="15"/>
    </row>
    <row r="100" spans="1:9" x14ac:dyDescent="0.2">
      <c r="A100" s="15"/>
      <c r="B100" s="15"/>
      <c r="C100" s="15"/>
      <c r="D100" s="15"/>
      <c r="E100" s="15"/>
      <c r="F100" s="15"/>
      <c r="G100" s="15"/>
      <c r="H100" s="15"/>
      <c r="I100" s="15"/>
    </row>
    <row r="101" spans="1:9" ht="15" x14ac:dyDescent="0.25">
      <c r="A101" s="15"/>
      <c r="B101" s="65" t="s">
        <v>0</v>
      </c>
      <c r="C101" s="66"/>
      <c r="D101" s="2">
        <v>2011</v>
      </c>
      <c r="E101" s="2">
        <v>2012</v>
      </c>
      <c r="F101" s="2">
        <v>2013</v>
      </c>
      <c r="G101" s="2">
        <v>2014</v>
      </c>
      <c r="H101" s="2">
        <v>2015</v>
      </c>
      <c r="I101" s="2">
        <v>2016</v>
      </c>
    </row>
    <row r="102" spans="1:9" ht="15" x14ac:dyDescent="0.25">
      <c r="A102" s="15"/>
      <c r="B102" s="67" t="s">
        <v>1</v>
      </c>
      <c r="C102" s="68"/>
      <c r="D102" s="27">
        <v>0.88749049021774196</v>
      </c>
      <c r="E102" s="27">
        <v>0.70116663884788288</v>
      </c>
      <c r="F102" s="27">
        <v>0.71747508436999807</v>
      </c>
      <c r="G102" s="27">
        <v>0.93913368276452913</v>
      </c>
      <c r="H102" s="27">
        <v>0.88245998848596274</v>
      </c>
      <c r="I102" s="50">
        <v>0.84</v>
      </c>
    </row>
    <row r="103" spans="1:9" ht="15" x14ac:dyDescent="0.25">
      <c r="A103" s="15"/>
      <c r="B103" s="8"/>
      <c r="C103" s="8"/>
      <c r="D103" s="9"/>
      <c r="E103" s="9"/>
      <c r="F103" s="9"/>
      <c r="G103" s="9"/>
      <c r="H103" s="9"/>
    </row>
    <row r="104" spans="1:9" x14ac:dyDescent="0.2">
      <c r="A104" s="15"/>
      <c r="B104" s="19" t="s">
        <v>11</v>
      </c>
      <c r="C104" s="11" t="s">
        <v>4</v>
      </c>
      <c r="D104" s="52">
        <f>COUNT(D102:I102)</f>
        <v>6</v>
      </c>
      <c r="E104" s="15"/>
      <c r="F104" s="15"/>
      <c r="G104" s="15"/>
      <c r="H104" s="15"/>
    </row>
    <row r="105" spans="1:9" x14ac:dyDescent="0.2">
      <c r="A105" s="15"/>
      <c r="B105" s="20" t="s">
        <v>2</v>
      </c>
      <c r="C105" s="23" t="s">
        <v>4</v>
      </c>
      <c r="D105" s="10">
        <f>AVERAGE(D102:I102)</f>
        <v>0.82795431411435239</v>
      </c>
      <c r="E105" s="15"/>
      <c r="F105" s="15"/>
      <c r="G105" s="15"/>
      <c r="H105" s="15"/>
    </row>
    <row r="106" spans="1:9" x14ac:dyDescent="0.2">
      <c r="A106" s="15"/>
      <c r="B106" s="20" t="s">
        <v>3</v>
      </c>
      <c r="C106" s="23" t="s">
        <v>4</v>
      </c>
      <c r="D106" s="10">
        <f>SQRT(VAR(D102:I102))</f>
        <v>9.7264741988047521E-2</v>
      </c>
      <c r="E106" s="15"/>
      <c r="F106" s="15"/>
      <c r="G106" s="15"/>
      <c r="H106" s="15"/>
    </row>
    <row r="107" spans="1:9" x14ac:dyDescent="0.2">
      <c r="A107" s="15"/>
      <c r="B107" s="20"/>
      <c r="C107" s="23"/>
      <c r="D107" s="10"/>
      <c r="E107" s="15"/>
      <c r="F107" s="15"/>
      <c r="G107" s="15"/>
      <c r="H107" s="15"/>
    </row>
    <row r="108" spans="1:9" ht="20.25" x14ac:dyDescent="0.3">
      <c r="A108" s="15"/>
      <c r="B108" s="69" t="s">
        <v>23</v>
      </c>
      <c r="C108" s="69"/>
      <c r="D108" s="69"/>
      <c r="E108" s="15"/>
      <c r="F108" s="15"/>
      <c r="G108" s="15"/>
      <c r="H108" s="15"/>
    </row>
    <row r="109" spans="1:9" x14ac:dyDescent="0.2">
      <c r="A109" s="15"/>
      <c r="B109" s="19" t="s">
        <v>20</v>
      </c>
      <c r="C109" s="11" t="s">
        <v>4</v>
      </c>
      <c r="D109" s="17">
        <f>_xlfn.NORM.INV($D$3,0,1)</f>
        <v>1.6448536269514715</v>
      </c>
      <c r="E109" s="15"/>
      <c r="F109" s="15"/>
      <c r="G109" s="15"/>
      <c r="H109" s="15"/>
    </row>
    <row r="110" spans="1:9" x14ac:dyDescent="0.2">
      <c r="A110" s="15"/>
      <c r="B110" s="19" t="s">
        <v>21</v>
      </c>
      <c r="C110" s="21" t="s">
        <v>4</v>
      </c>
      <c r="D110" s="17">
        <f>_xlfn.NORM.INV($D$4,0,1)</f>
        <v>0.67448975019608193</v>
      </c>
      <c r="E110" s="15"/>
      <c r="F110" s="15"/>
      <c r="G110" s="15"/>
      <c r="H110" s="15"/>
    </row>
    <row r="111" spans="1:9" x14ac:dyDescent="0.2">
      <c r="A111" s="15"/>
      <c r="B111" s="22"/>
      <c r="C111" s="21" t="s">
        <v>4</v>
      </c>
      <c r="D111" s="12">
        <f>D105+D109*D106/SQRT(D104)</f>
        <v>0.89326843274044565</v>
      </c>
      <c r="E111" s="15"/>
      <c r="F111" s="15"/>
      <c r="G111" s="15"/>
      <c r="H111" s="15"/>
    </row>
    <row r="112" spans="1:9" x14ac:dyDescent="0.2">
      <c r="A112" s="15"/>
      <c r="B112" s="22"/>
      <c r="C112" s="21" t="s">
        <v>4</v>
      </c>
      <c r="D112" s="12">
        <f>D105+D110*D106/SQRT(D104)</f>
        <v>0.85473706416247608</v>
      </c>
      <c r="E112" s="15"/>
      <c r="F112" s="15"/>
      <c r="G112" s="15"/>
      <c r="H112" s="15"/>
    </row>
    <row r="113" spans="1:8" ht="15" x14ac:dyDescent="0.25">
      <c r="A113" s="15"/>
      <c r="B113" s="13"/>
      <c r="C113" s="21"/>
      <c r="D113" s="12"/>
      <c r="E113" s="15"/>
      <c r="F113" s="15"/>
      <c r="G113" s="15"/>
      <c r="H113" s="15"/>
    </row>
    <row r="114" spans="1:8" ht="15" x14ac:dyDescent="0.25">
      <c r="A114" s="15"/>
      <c r="B114" s="14" t="s">
        <v>9</v>
      </c>
      <c r="C114" s="11" t="s">
        <v>4</v>
      </c>
      <c r="D114" s="18">
        <f>D111/D105-1</f>
        <v>7.8886138416898843E-2</v>
      </c>
      <c r="E114" s="15"/>
      <c r="F114" s="15"/>
      <c r="G114" s="15"/>
      <c r="H114" s="15"/>
    </row>
    <row r="115" spans="1:8" ht="15" x14ac:dyDescent="0.25">
      <c r="A115" s="15"/>
      <c r="B115" s="14" t="s">
        <v>10</v>
      </c>
      <c r="C115" s="11" t="s">
        <v>4</v>
      </c>
      <c r="D115" s="18">
        <f>D112/D105-1</f>
        <v>3.2348101328238954E-2</v>
      </c>
      <c r="E115" s="15"/>
      <c r="F115" s="15"/>
      <c r="G115" s="15"/>
      <c r="H115" s="15"/>
    </row>
    <row r="116" spans="1:8" x14ac:dyDescent="0.2">
      <c r="A116" s="15"/>
      <c r="B116" s="15"/>
      <c r="C116" s="15"/>
      <c r="D116" s="15"/>
      <c r="E116" s="15"/>
      <c r="F116" s="15"/>
      <c r="G116" s="15"/>
      <c r="H116" s="15"/>
    </row>
    <row r="117" spans="1:8" ht="20.25" x14ac:dyDescent="0.3">
      <c r="A117" s="15"/>
      <c r="B117" s="69" t="s">
        <v>24</v>
      </c>
      <c r="C117" s="69"/>
      <c r="D117" s="69"/>
      <c r="E117" s="15"/>
      <c r="F117" s="15"/>
      <c r="G117" s="15"/>
      <c r="H117" s="15"/>
    </row>
    <row r="118" spans="1:8" x14ac:dyDescent="0.2">
      <c r="A118" s="15"/>
      <c r="B118" s="15" t="s">
        <v>12</v>
      </c>
      <c r="C118" s="11" t="s">
        <v>4</v>
      </c>
      <c r="D118" s="52">
        <f>D104-1</f>
        <v>5</v>
      </c>
      <c r="E118" s="15"/>
      <c r="F118" s="15"/>
      <c r="G118" s="15"/>
      <c r="H118" s="15"/>
    </row>
    <row r="119" spans="1:8" x14ac:dyDescent="0.2">
      <c r="A119" s="15"/>
      <c r="B119" s="19" t="s">
        <v>7</v>
      </c>
      <c r="C119" s="11" t="s">
        <v>4</v>
      </c>
      <c r="D119" s="17">
        <f>TINV(1-$D$3,D104-1)</f>
        <v>2.570581835636315</v>
      </c>
      <c r="E119" s="15"/>
      <c r="F119" s="11"/>
      <c r="G119" s="11"/>
      <c r="H119" s="15"/>
    </row>
    <row r="120" spans="1:8" x14ac:dyDescent="0.2">
      <c r="A120" s="15"/>
      <c r="B120" s="19" t="s">
        <v>8</v>
      </c>
      <c r="C120" s="21" t="s">
        <v>4</v>
      </c>
      <c r="D120" s="17">
        <f>TINV(1-$D$4,D104-1)</f>
        <v>1.3009490369230305</v>
      </c>
      <c r="E120" s="15"/>
      <c r="F120" s="15"/>
      <c r="G120" s="15"/>
      <c r="H120" s="15"/>
    </row>
    <row r="121" spans="1:8" x14ac:dyDescent="0.2">
      <c r="A121" s="15"/>
      <c r="B121" s="22"/>
      <c r="C121" s="21" t="s">
        <v>4</v>
      </c>
      <c r="D121" s="12">
        <f>D105+D119*D106/SQRT(D104)</f>
        <v>0.93002740086189695</v>
      </c>
      <c r="E121" s="15"/>
      <c r="F121" s="15"/>
      <c r="G121" s="15"/>
      <c r="H121" s="15"/>
    </row>
    <row r="122" spans="1:8" x14ac:dyDescent="0.2">
      <c r="A122" s="15"/>
      <c r="B122" s="22"/>
      <c r="C122" s="21" t="s">
        <v>4</v>
      </c>
      <c r="D122" s="12">
        <f>D105+D120*D106/SQRT(D104)</f>
        <v>0.87961261265947843</v>
      </c>
      <c r="E122" s="15"/>
      <c r="F122" s="15"/>
      <c r="G122" s="15"/>
      <c r="H122" s="15"/>
    </row>
    <row r="123" spans="1:8" ht="15" x14ac:dyDescent="0.25">
      <c r="A123" s="15"/>
      <c r="B123" s="13"/>
      <c r="C123" s="21"/>
      <c r="D123" s="12"/>
      <c r="E123" s="15"/>
      <c r="F123" s="15"/>
      <c r="G123" s="15"/>
      <c r="H123" s="15"/>
    </row>
    <row r="124" spans="1:8" ht="15" x14ac:dyDescent="0.25">
      <c r="A124" s="15"/>
      <c r="B124" s="14" t="s">
        <v>9</v>
      </c>
      <c r="C124" s="11" t="s">
        <v>4</v>
      </c>
      <c r="D124" s="18">
        <f>D121/D105-1</f>
        <v>0.12328347712848187</v>
      </c>
      <c r="E124" s="15"/>
      <c r="F124" s="15"/>
      <c r="G124" s="15"/>
      <c r="H124" s="15"/>
    </row>
    <row r="125" spans="1:8" ht="15" x14ac:dyDescent="0.25">
      <c r="A125" s="15"/>
      <c r="B125" s="14" t="s">
        <v>10</v>
      </c>
      <c r="C125" s="11" t="s">
        <v>4</v>
      </c>
      <c r="D125" s="18">
        <f>D122/D105-1</f>
        <v>6.2392692041690623E-2</v>
      </c>
      <c r="E125" s="15"/>
      <c r="F125" s="15"/>
      <c r="G125" s="15"/>
      <c r="H125" s="15"/>
    </row>
    <row r="126" spans="1:8" x14ac:dyDescent="0.2">
      <c r="A126" s="15"/>
      <c r="B126" s="15"/>
      <c r="C126" s="15"/>
      <c r="D126" s="15"/>
      <c r="E126" s="15"/>
      <c r="F126" s="62"/>
      <c r="G126" s="15"/>
      <c r="H126" s="15"/>
    </row>
    <row r="127" spans="1:8" ht="15" x14ac:dyDescent="0.25">
      <c r="A127" s="15"/>
      <c r="B127" s="13"/>
      <c r="C127" s="21"/>
      <c r="D127" s="12"/>
      <c r="E127" s="15"/>
      <c r="F127" s="15"/>
      <c r="G127" s="15"/>
      <c r="H127" s="15"/>
    </row>
    <row r="128" spans="1:8" ht="15" x14ac:dyDescent="0.25">
      <c r="A128" s="15"/>
      <c r="B128" s="14" t="s">
        <v>37</v>
      </c>
      <c r="C128" s="11" t="s">
        <v>4</v>
      </c>
      <c r="D128" s="61">
        <f>0.75*'Dengan Bootstrap (n = 5)'!$D$45+0.25*'Tanpa Bootstrap (n = 5)'!D124</f>
        <v>8.2302886996015623E-2</v>
      </c>
      <c r="E128" s="15"/>
      <c r="F128" s="15"/>
      <c r="G128" s="15"/>
      <c r="H128" s="15"/>
    </row>
    <row r="129" spans="1:9" ht="15" x14ac:dyDescent="0.25">
      <c r="A129" s="15"/>
      <c r="B129" s="14" t="s">
        <v>38</v>
      </c>
      <c r="C129" s="11" t="s">
        <v>4</v>
      </c>
      <c r="D129" s="61">
        <f>0.75*'Dengan Bootstrap (n = 5)'!$D$46+0.25*'Tanpa Bootstrap (n = 5)'!D125</f>
        <v>3.6708922744301375E-2</v>
      </c>
      <c r="E129" s="15"/>
      <c r="F129" s="15"/>
      <c r="G129" s="15"/>
      <c r="H129" s="15"/>
    </row>
    <row r="130" spans="1:9" x14ac:dyDescent="0.2">
      <c r="A130" s="15"/>
      <c r="B130" s="15"/>
      <c r="C130" s="15"/>
      <c r="D130" s="15"/>
      <c r="E130" s="15"/>
      <c r="F130" s="15"/>
      <c r="G130" s="15"/>
      <c r="H130" s="15"/>
    </row>
    <row r="131" spans="1:9" x14ac:dyDescent="0.2">
      <c r="A131" s="15"/>
      <c r="B131" s="15"/>
      <c r="C131" s="15"/>
      <c r="D131" s="15"/>
      <c r="E131" s="15"/>
      <c r="F131" s="15"/>
      <c r="G131" s="15"/>
      <c r="H131" s="15"/>
      <c r="I131" s="15"/>
    </row>
    <row r="132" spans="1:9" ht="27" x14ac:dyDescent="0.35">
      <c r="A132" s="15"/>
      <c r="B132" s="53" t="s">
        <v>36</v>
      </c>
      <c r="C132" s="15"/>
      <c r="D132" s="15"/>
      <c r="E132" s="15"/>
      <c r="F132" s="15"/>
      <c r="G132" s="15"/>
      <c r="H132" s="15"/>
      <c r="I132" s="15"/>
    </row>
    <row r="133" spans="1:9" x14ac:dyDescent="0.2">
      <c r="A133" s="15"/>
      <c r="B133" s="15"/>
      <c r="C133" s="15"/>
      <c r="D133" s="15"/>
      <c r="E133" s="15"/>
      <c r="F133" s="15"/>
      <c r="G133" s="15"/>
      <c r="H133" s="15"/>
      <c r="I133" s="15"/>
    </row>
    <row r="134" spans="1:9" ht="15" x14ac:dyDescent="0.25">
      <c r="A134" s="15"/>
      <c r="B134" s="65" t="s">
        <v>0</v>
      </c>
      <c r="C134" s="66"/>
      <c r="D134" s="2">
        <v>2011</v>
      </c>
      <c r="E134" s="2">
        <v>2012</v>
      </c>
      <c r="F134" s="2">
        <v>2013</v>
      </c>
      <c r="G134" s="2">
        <v>2014</v>
      </c>
      <c r="H134" s="2">
        <v>2015</v>
      </c>
      <c r="I134" s="2">
        <v>2016</v>
      </c>
    </row>
    <row r="135" spans="1:9" ht="15" x14ac:dyDescent="0.25">
      <c r="A135" s="15"/>
      <c r="B135" s="67" t="s">
        <v>1</v>
      </c>
      <c r="C135" s="68"/>
      <c r="D135" s="27">
        <v>0.88749049021774196</v>
      </c>
      <c r="E135" s="27">
        <v>0.70116663884788288</v>
      </c>
      <c r="F135" s="27">
        <v>0.71747508436999807</v>
      </c>
      <c r="G135" s="27">
        <v>0.93913368276452913</v>
      </c>
      <c r="H135" s="27">
        <v>0.88245998848596274</v>
      </c>
      <c r="I135" s="50">
        <v>0.9</v>
      </c>
    </row>
    <row r="136" spans="1:9" ht="15" x14ac:dyDescent="0.25">
      <c r="A136" s="15"/>
      <c r="B136" s="8"/>
      <c r="C136" s="8"/>
      <c r="D136" s="9"/>
      <c r="E136" s="9"/>
      <c r="F136" s="9"/>
      <c r="G136" s="9"/>
      <c r="H136" s="9"/>
    </row>
    <row r="137" spans="1:9" x14ac:dyDescent="0.2">
      <c r="A137" s="15"/>
      <c r="B137" s="19" t="s">
        <v>11</v>
      </c>
      <c r="C137" s="11" t="s">
        <v>4</v>
      </c>
      <c r="D137" s="52">
        <f>COUNT(D135:I135)</f>
        <v>6</v>
      </c>
      <c r="E137" s="15"/>
      <c r="F137" s="15"/>
      <c r="G137" s="15"/>
      <c r="H137" s="15"/>
    </row>
    <row r="138" spans="1:9" x14ac:dyDescent="0.2">
      <c r="A138" s="15"/>
      <c r="B138" s="20" t="s">
        <v>2</v>
      </c>
      <c r="C138" s="23" t="s">
        <v>4</v>
      </c>
      <c r="D138" s="10">
        <f>AVERAGE(D135:I135)</f>
        <v>0.83795431411435251</v>
      </c>
      <c r="E138" s="15"/>
      <c r="F138" s="15"/>
      <c r="G138" s="15"/>
      <c r="H138" s="15"/>
    </row>
    <row r="139" spans="1:9" x14ac:dyDescent="0.2">
      <c r="A139" s="15"/>
      <c r="B139" s="20" t="s">
        <v>3</v>
      </c>
      <c r="C139" s="23" t="s">
        <v>4</v>
      </c>
      <c r="D139" s="10">
        <f>SQRT(VAR(D135:I135))</f>
        <v>0.10173262257140965</v>
      </c>
      <c r="E139" s="15"/>
      <c r="F139" s="15"/>
      <c r="G139" s="15"/>
      <c r="H139" s="15"/>
    </row>
    <row r="140" spans="1:9" x14ac:dyDescent="0.2">
      <c r="A140" s="15"/>
      <c r="B140" s="20"/>
      <c r="C140" s="23"/>
      <c r="D140" s="10"/>
      <c r="E140" s="15"/>
      <c r="F140" s="15"/>
      <c r="G140" s="15"/>
      <c r="H140" s="15"/>
    </row>
    <row r="141" spans="1:9" ht="20.25" x14ac:dyDescent="0.3">
      <c r="A141" s="15"/>
      <c r="B141" s="69" t="s">
        <v>23</v>
      </c>
      <c r="C141" s="69"/>
      <c r="D141" s="69"/>
      <c r="E141" s="15"/>
      <c r="F141" s="15"/>
      <c r="G141" s="15"/>
      <c r="H141" s="15"/>
    </row>
    <row r="142" spans="1:9" x14ac:dyDescent="0.2">
      <c r="A142" s="15"/>
      <c r="B142" s="19" t="s">
        <v>20</v>
      </c>
      <c r="C142" s="11" t="s">
        <v>4</v>
      </c>
      <c r="D142" s="17">
        <f>_xlfn.NORM.INV($D$3,0,1)</f>
        <v>1.6448536269514715</v>
      </c>
      <c r="E142" s="15"/>
      <c r="F142" s="15"/>
      <c r="G142" s="15"/>
      <c r="H142" s="15"/>
    </row>
    <row r="143" spans="1:9" x14ac:dyDescent="0.2">
      <c r="A143" s="15"/>
      <c r="B143" s="19" t="s">
        <v>21</v>
      </c>
      <c r="C143" s="21" t="s">
        <v>4</v>
      </c>
      <c r="D143" s="17">
        <f>_xlfn.NORM.INV($D$4,0,1)</f>
        <v>0.67448975019608193</v>
      </c>
      <c r="E143" s="15"/>
      <c r="F143" s="15"/>
      <c r="G143" s="15"/>
      <c r="H143" s="15"/>
    </row>
    <row r="144" spans="1:9" x14ac:dyDescent="0.2">
      <c r="A144" s="15"/>
      <c r="B144" s="22"/>
      <c r="C144" s="21" t="s">
        <v>4</v>
      </c>
      <c r="D144" s="12">
        <f>D138+D142*D139/SQRT(D137)</f>
        <v>0.90626865333903417</v>
      </c>
      <c r="E144" s="15"/>
      <c r="F144" s="15"/>
      <c r="G144" s="15"/>
      <c r="H144" s="15"/>
    </row>
    <row r="145" spans="1:8" x14ac:dyDescent="0.2">
      <c r="A145" s="15"/>
      <c r="B145" s="22"/>
      <c r="C145" s="21" t="s">
        <v>4</v>
      </c>
      <c r="D145" s="12">
        <f>D138+D143*D139/SQRT(D137)</f>
        <v>0.86596733657633562</v>
      </c>
      <c r="E145" s="15"/>
      <c r="F145" s="15"/>
      <c r="G145" s="15"/>
      <c r="H145" s="15"/>
    </row>
    <row r="146" spans="1:8" ht="15" x14ac:dyDescent="0.25">
      <c r="A146" s="15"/>
      <c r="B146" s="13"/>
      <c r="C146" s="21"/>
      <c r="D146" s="12"/>
      <c r="E146" s="15"/>
      <c r="F146" s="15"/>
      <c r="G146" s="15"/>
      <c r="H146" s="15"/>
    </row>
    <row r="147" spans="1:8" ht="15" x14ac:dyDescent="0.25">
      <c r="A147" s="15"/>
      <c r="B147" s="14" t="s">
        <v>9</v>
      </c>
      <c r="C147" s="11" t="s">
        <v>4</v>
      </c>
      <c r="D147" s="18">
        <f>D144/D138-1</f>
        <v>8.1525135766959078E-2</v>
      </c>
      <c r="E147" s="15"/>
      <c r="F147" s="15"/>
      <c r="G147" s="15"/>
      <c r="H147" s="15"/>
    </row>
    <row r="148" spans="1:8" ht="15" x14ac:dyDescent="0.25">
      <c r="A148" s="15"/>
      <c r="B148" s="14" t="s">
        <v>10</v>
      </c>
      <c r="C148" s="11" t="s">
        <v>4</v>
      </c>
      <c r="D148" s="18">
        <f>D145/D138-1</f>
        <v>3.3430250301402786E-2</v>
      </c>
      <c r="E148" s="15"/>
      <c r="F148" s="15"/>
      <c r="G148" s="15"/>
      <c r="H148" s="15"/>
    </row>
    <row r="149" spans="1:8" x14ac:dyDescent="0.2">
      <c r="A149" s="15"/>
      <c r="B149" s="15"/>
      <c r="C149" s="15"/>
      <c r="D149" s="15"/>
      <c r="E149" s="15"/>
      <c r="F149" s="15"/>
      <c r="G149" s="15"/>
      <c r="H149" s="15"/>
    </row>
    <row r="150" spans="1:8" ht="20.25" x14ac:dyDescent="0.3">
      <c r="A150" s="15"/>
      <c r="B150" s="69" t="s">
        <v>24</v>
      </c>
      <c r="C150" s="69"/>
      <c r="D150" s="69"/>
      <c r="E150" s="15"/>
      <c r="F150" s="15"/>
      <c r="G150" s="15"/>
      <c r="H150" s="15"/>
    </row>
    <row r="151" spans="1:8" x14ac:dyDescent="0.2">
      <c r="A151" s="15"/>
      <c r="B151" s="15" t="s">
        <v>12</v>
      </c>
      <c r="C151" s="11" t="s">
        <v>4</v>
      </c>
      <c r="D151" s="52">
        <f>D137-1</f>
        <v>5</v>
      </c>
      <c r="E151" s="15"/>
      <c r="F151" s="15"/>
      <c r="G151" s="15"/>
      <c r="H151" s="15"/>
    </row>
    <row r="152" spans="1:8" x14ac:dyDescent="0.2">
      <c r="A152" s="15"/>
      <c r="B152" s="19" t="s">
        <v>7</v>
      </c>
      <c r="C152" s="11" t="s">
        <v>4</v>
      </c>
      <c r="D152" s="17">
        <f>TINV(1-$D$3,D137-1)</f>
        <v>2.570581835636315</v>
      </c>
      <c r="E152" s="15"/>
      <c r="F152" s="11"/>
      <c r="G152" s="11"/>
      <c r="H152" s="15"/>
    </row>
    <row r="153" spans="1:8" x14ac:dyDescent="0.2">
      <c r="A153" s="15"/>
      <c r="B153" s="19" t="s">
        <v>8</v>
      </c>
      <c r="C153" s="21" t="s">
        <v>4</v>
      </c>
      <c r="D153" s="17">
        <f>TINV(1-$D$4,D137-1)</f>
        <v>1.3009490369230305</v>
      </c>
      <c r="E153" s="15"/>
      <c r="F153" s="15"/>
      <c r="G153" s="15"/>
      <c r="H153" s="15"/>
    </row>
    <row r="154" spans="1:8" x14ac:dyDescent="0.2">
      <c r="A154" s="15"/>
      <c r="B154" s="22"/>
      <c r="C154" s="21" t="s">
        <v>4</v>
      </c>
      <c r="D154" s="12">
        <f>D138+D152*D139/SQRT(D137)</f>
        <v>0.94471615398087649</v>
      </c>
      <c r="E154" s="15"/>
      <c r="F154" s="15"/>
      <c r="G154" s="15"/>
      <c r="H154" s="15"/>
    </row>
    <row r="155" spans="1:8" x14ac:dyDescent="0.2">
      <c r="A155" s="15"/>
      <c r="B155" s="22"/>
      <c r="C155" s="21" t="s">
        <v>4</v>
      </c>
      <c r="D155" s="12">
        <f>D138+D153*D139/SQRT(D137)</f>
        <v>0.89198554970040189</v>
      </c>
      <c r="E155" s="15"/>
      <c r="F155" s="15"/>
      <c r="G155" s="15"/>
      <c r="H155" s="15"/>
    </row>
    <row r="156" spans="1:8" ht="15" x14ac:dyDescent="0.25">
      <c r="A156" s="15"/>
      <c r="B156" s="13"/>
      <c r="C156" s="21"/>
      <c r="D156" s="12"/>
      <c r="E156" s="15"/>
      <c r="F156" s="15"/>
      <c r="G156" s="15"/>
      <c r="H156" s="15"/>
    </row>
    <row r="157" spans="1:8" ht="15" x14ac:dyDescent="0.25">
      <c r="A157" s="15"/>
      <c r="B157" s="14" t="s">
        <v>9</v>
      </c>
      <c r="C157" s="11" t="s">
        <v>4</v>
      </c>
      <c r="D157" s="18">
        <f>D154/D138-1</f>
        <v>0.12740770954722302</v>
      </c>
      <c r="E157" s="15"/>
      <c r="F157" s="15"/>
      <c r="G157" s="15"/>
      <c r="H157" s="15"/>
    </row>
    <row r="158" spans="1:8" ht="15" x14ac:dyDescent="0.25">
      <c r="A158" s="15"/>
      <c r="B158" s="14" t="s">
        <v>10</v>
      </c>
      <c r="C158" s="11" t="s">
        <v>4</v>
      </c>
      <c r="D158" s="18">
        <f>D155/D138-1</f>
        <v>6.4479930082054437E-2</v>
      </c>
      <c r="E158" s="15"/>
      <c r="F158" s="15"/>
      <c r="G158" s="15"/>
      <c r="H158" s="15"/>
    </row>
    <row r="159" spans="1:8" x14ac:dyDescent="0.2">
      <c r="A159" s="15"/>
      <c r="B159" s="15"/>
      <c r="C159" s="15"/>
      <c r="D159" s="15"/>
      <c r="E159" s="15"/>
      <c r="F159" s="62"/>
      <c r="G159" s="15"/>
      <c r="H159" s="15"/>
    </row>
    <row r="160" spans="1:8" ht="15" x14ac:dyDescent="0.25">
      <c r="A160" s="15"/>
      <c r="B160" s="13"/>
      <c r="C160" s="21"/>
      <c r="D160" s="12"/>
      <c r="E160" s="15"/>
      <c r="F160" s="15"/>
      <c r="G160" s="15"/>
      <c r="H160" s="15"/>
    </row>
    <row r="161" spans="1:9" ht="15" x14ac:dyDescent="0.25">
      <c r="A161" s="15"/>
      <c r="B161" s="14" t="s">
        <v>37</v>
      </c>
      <c r="C161" s="11" t="s">
        <v>4</v>
      </c>
      <c r="D161" s="61">
        <f>0.75*'Dengan Bootstrap (n = 5)'!$D$45+0.25*'Tanpa Bootstrap (n = 5)'!D157</f>
        <v>8.3333945100700912E-2</v>
      </c>
      <c r="E161" s="15"/>
      <c r="F161" s="15"/>
      <c r="G161" s="15"/>
      <c r="H161" s="15"/>
    </row>
    <row r="162" spans="1:9" ht="15" x14ac:dyDescent="0.25">
      <c r="A162" s="15"/>
      <c r="B162" s="14" t="s">
        <v>38</v>
      </c>
      <c r="C162" s="11" t="s">
        <v>4</v>
      </c>
      <c r="D162" s="61">
        <f>0.75*'Dengan Bootstrap (n = 5)'!$D$46+0.25*'Tanpa Bootstrap (n = 5)'!D158</f>
        <v>3.7230732254392329E-2</v>
      </c>
      <c r="E162" s="15"/>
      <c r="F162" s="15"/>
      <c r="G162" s="15"/>
      <c r="H162" s="15"/>
    </row>
    <row r="163" spans="1:9" x14ac:dyDescent="0.2">
      <c r="A163" s="15"/>
      <c r="B163" s="15"/>
      <c r="C163" s="15"/>
      <c r="D163" s="15"/>
      <c r="E163" s="15"/>
      <c r="F163" s="15"/>
      <c r="G163" s="15"/>
      <c r="H163" s="15"/>
    </row>
    <row r="164" spans="1:9" x14ac:dyDescent="0.2">
      <c r="A164" s="15"/>
      <c r="B164" s="15"/>
      <c r="C164" s="15"/>
      <c r="D164" s="15"/>
      <c r="E164" s="15"/>
      <c r="F164" s="15"/>
      <c r="G164" s="15"/>
      <c r="H164" s="15"/>
      <c r="I164" s="15"/>
    </row>
    <row r="165" spans="1:9" ht="27" x14ac:dyDescent="0.35">
      <c r="A165" s="15"/>
      <c r="B165" s="53" t="s">
        <v>36</v>
      </c>
      <c r="C165" s="15"/>
      <c r="D165" s="15"/>
      <c r="E165" s="15"/>
      <c r="F165" s="15"/>
      <c r="G165" s="15"/>
      <c r="H165" s="15"/>
      <c r="I165" s="15"/>
    </row>
    <row r="166" spans="1:9" x14ac:dyDescent="0.2">
      <c r="A166" s="15"/>
      <c r="B166" s="15"/>
      <c r="C166" s="15"/>
      <c r="D166" s="15"/>
      <c r="E166" s="15"/>
      <c r="F166" s="15"/>
      <c r="G166" s="15"/>
      <c r="H166" s="15"/>
      <c r="I166" s="15"/>
    </row>
    <row r="167" spans="1:9" ht="15" x14ac:dyDescent="0.25">
      <c r="A167" s="15"/>
      <c r="B167" s="65" t="s">
        <v>0</v>
      </c>
      <c r="C167" s="66"/>
      <c r="D167" s="2">
        <v>2011</v>
      </c>
      <c r="E167" s="2">
        <v>2012</v>
      </c>
      <c r="F167" s="2">
        <v>2013</v>
      </c>
      <c r="G167" s="2">
        <v>2014</v>
      </c>
      <c r="H167" s="2">
        <v>2015</v>
      </c>
      <c r="I167" s="2">
        <v>2016</v>
      </c>
    </row>
    <row r="168" spans="1:9" ht="15" x14ac:dyDescent="0.25">
      <c r="A168" s="15"/>
      <c r="B168" s="67" t="s">
        <v>1</v>
      </c>
      <c r="C168" s="68"/>
      <c r="D168" s="27">
        <v>0.88749049021774196</v>
      </c>
      <c r="E168" s="27">
        <v>0.70116663884788288</v>
      </c>
      <c r="F168" s="27">
        <v>0.71747508436999807</v>
      </c>
      <c r="G168" s="27">
        <v>0.93913368276452913</v>
      </c>
      <c r="H168" s="27">
        <v>0.88245998848596274</v>
      </c>
      <c r="I168" s="50">
        <v>0.99</v>
      </c>
    </row>
    <row r="169" spans="1:9" ht="15" x14ac:dyDescent="0.25">
      <c r="A169" s="15"/>
      <c r="B169" s="8"/>
      <c r="C169" s="8"/>
      <c r="D169" s="9"/>
      <c r="E169" s="9"/>
      <c r="F169" s="9"/>
      <c r="G169" s="9"/>
      <c r="H169" s="9"/>
    </row>
    <row r="170" spans="1:9" x14ac:dyDescent="0.2">
      <c r="A170" s="15"/>
      <c r="B170" s="19" t="s">
        <v>11</v>
      </c>
      <c r="C170" s="11" t="s">
        <v>4</v>
      </c>
      <c r="D170" s="52">
        <f>COUNT(D168:I168)</f>
        <v>6</v>
      </c>
      <c r="E170" s="15"/>
      <c r="F170" s="15"/>
      <c r="G170" s="15"/>
      <c r="H170" s="15"/>
    </row>
    <row r="171" spans="1:9" x14ac:dyDescent="0.2">
      <c r="A171" s="15"/>
      <c r="B171" s="20" t="s">
        <v>2</v>
      </c>
      <c r="C171" s="23" t="s">
        <v>4</v>
      </c>
      <c r="D171" s="10">
        <f>AVERAGE(D168:I168)</f>
        <v>0.85295431411435241</v>
      </c>
      <c r="E171" s="15"/>
      <c r="F171" s="15"/>
      <c r="G171" s="15"/>
      <c r="H171" s="15"/>
    </row>
    <row r="172" spans="1:9" x14ac:dyDescent="0.2">
      <c r="A172" s="15"/>
      <c r="B172" s="20" t="s">
        <v>3</v>
      </c>
      <c r="C172" s="23" t="s">
        <v>4</v>
      </c>
      <c r="D172" s="10">
        <f>SQRT(VAR(D168:I168))</f>
        <v>0.11803885456552062</v>
      </c>
      <c r="E172" s="15"/>
      <c r="F172" s="15"/>
      <c r="G172" s="15"/>
      <c r="H172" s="15"/>
    </row>
    <row r="173" spans="1:9" x14ac:dyDescent="0.2">
      <c r="A173" s="15"/>
      <c r="B173" s="20"/>
      <c r="C173" s="23"/>
      <c r="D173" s="10"/>
      <c r="E173" s="15"/>
      <c r="F173" s="15"/>
      <c r="G173" s="15"/>
      <c r="H173" s="15"/>
    </row>
    <row r="174" spans="1:9" ht="20.25" x14ac:dyDescent="0.3">
      <c r="A174" s="15"/>
      <c r="B174" s="69" t="s">
        <v>23</v>
      </c>
      <c r="C174" s="69"/>
      <c r="D174" s="69"/>
      <c r="E174" s="15"/>
      <c r="F174" s="15"/>
      <c r="G174" s="15"/>
      <c r="H174" s="15"/>
    </row>
    <row r="175" spans="1:9" x14ac:dyDescent="0.2">
      <c r="A175" s="15"/>
      <c r="B175" s="19" t="s">
        <v>20</v>
      </c>
      <c r="C175" s="11" t="s">
        <v>4</v>
      </c>
      <c r="D175" s="17">
        <f>_xlfn.NORM.INV($D$3,0,1)</f>
        <v>1.6448536269514715</v>
      </c>
      <c r="E175" s="15"/>
      <c r="F175" s="15"/>
      <c r="G175" s="15"/>
      <c r="H175" s="15"/>
    </row>
    <row r="176" spans="1:9" x14ac:dyDescent="0.2">
      <c r="A176" s="15"/>
      <c r="B176" s="19" t="s">
        <v>21</v>
      </c>
      <c r="C176" s="21" t="s">
        <v>4</v>
      </c>
      <c r="D176" s="17">
        <f>_xlfn.NORM.INV($D$4,0,1)</f>
        <v>0.67448975019608193</v>
      </c>
      <c r="E176" s="15"/>
      <c r="F176" s="15"/>
      <c r="G176" s="15"/>
      <c r="H176" s="15"/>
    </row>
    <row r="177" spans="1:8" x14ac:dyDescent="0.2">
      <c r="A177" s="15"/>
      <c r="B177" s="22"/>
      <c r="C177" s="21" t="s">
        <v>4</v>
      </c>
      <c r="D177" s="12">
        <f>D171+D175*D172/SQRT(D170)</f>
        <v>0.93221842968182067</v>
      </c>
      <c r="E177" s="15"/>
      <c r="F177" s="15"/>
      <c r="G177" s="15"/>
      <c r="H177" s="15"/>
    </row>
    <row r="178" spans="1:8" x14ac:dyDescent="0.2">
      <c r="A178" s="15"/>
      <c r="B178" s="22"/>
      <c r="C178" s="21" t="s">
        <v>4</v>
      </c>
      <c r="D178" s="12">
        <f>D171+D176*D172/SQRT(D170)</f>
        <v>0.88545740899927639</v>
      </c>
      <c r="E178" s="15"/>
      <c r="F178" s="15"/>
      <c r="G178" s="15"/>
      <c r="H178" s="15"/>
    </row>
    <row r="179" spans="1:8" ht="15" x14ac:dyDescent="0.25">
      <c r="A179" s="15"/>
      <c r="B179" s="13"/>
      <c r="C179" s="21"/>
      <c r="D179" s="12"/>
      <c r="E179" s="15"/>
      <c r="F179" s="15"/>
      <c r="G179" s="15"/>
      <c r="H179" s="15"/>
    </row>
    <row r="180" spans="1:8" ht="15" x14ac:dyDescent="0.25">
      <c r="A180" s="15"/>
      <c r="B180" s="14" t="s">
        <v>9</v>
      </c>
      <c r="C180" s="11" t="s">
        <v>4</v>
      </c>
      <c r="D180" s="18">
        <f>D177/D171-1</f>
        <v>9.2928911028218986E-2</v>
      </c>
      <c r="E180" s="15"/>
      <c r="F180" s="15"/>
      <c r="G180" s="15"/>
      <c r="H180" s="15"/>
    </row>
    <row r="181" spans="1:8" ht="15" x14ac:dyDescent="0.25">
      <c r="A181" s="15"/>
      <c r="B181" s="14" t="s">
        <v>10</v>
      </c>
      <c r="C181" s="11" t="s">
        <v>4</v>
      </c>
      <c r="D181" s="18">
        <f>D178/D171-1</f>
        <v>3.8106489816717604E-2</v>
      </c>
      <c r="E181" s="15"/>
      <c r="F181" s="15"/>
      <c r="G181" s="15"/>
      <c r="H181" s="15"/>
    </row>
    <row r="182" spans="1:8" x14ac:dyDescent="0.2">
      <c r="A182" s="15"/>
      <c r="B182" s="15"/>
      <c r="C182" s="15"/>
      <c r="D182" s="15"/>
      <c r="E182" s="15"/>
      <c r="F182" s="15"/>
      <c r="G182" s="15"/>
      <c r="H182" s="15"/>
    </row>
    <row r="183" spans="1:8" ht="20.25" x14ac:dyDescent="0.3">
      <c r="A183" s="15"/>
      <c r="B183" s="69" t="s">
        <v>24</v>
      </c>
      <c r="C183" s="69"/>
      <c r="D183" s="69"/>
      <c r="E183" s="15"/>
      <c r="F183" s="15"/>
      <c r="G183" s="15"/>
      <c r="H183" s="15"/>
    </row>
    <row r="184" spans="1:8" x14ac:dyDescent="0.2">
      <c r="A184" s="15"/>
      <c r="B184" s="15" t="s">
        <v>12</v>
      </c>
      <c r="C184" s="11" t="s">
        <v>4</v>
      </c>
      <c r="D184" s="52">
        <f>D170-1</f>
        <v>5</v>
      </c>
      <c r="E184" s="15"/>
      <c r="F184" s="15"/>
      <c r="G184" s="15"/>
      <c r="H184" s="15"/>
    </row>
    <row r="185" spans="1:8" x14ac:dyDescent="0.2">
      <c r="A185" s="15"/>
      <c r="B185" s="19" t="s">
        <v>7</v>
      </c>
      <c r="C185" s="11" t="s">
        <v>4</v>
      </c>
      <c r="D185" s="17">
        <f>TINV(1-$D$3,D170-1)</f>
        <v>2.570581835636315</v>
      </c>
      <c r="E185" s="15"/>
      <c r="F185" s="11"/>
      <c r="G185" s="11"/>
      <c r="H185" s="15"/>
    </row>
    <row r="186" spans="1:8" x14ac:dyDescent="0.2">
      <c r="A186" s="15"/>
      <c r="B186" s="19" t="s">
        <v>8</v>
      </c>
      <c r="C186" s="21" t="s">
        <v>4</v>
      </c>
      <c r="D186" s="17">
        <f>TINV(1-$D$4,D170-1)</f>
        <v>1.3009490369230305</v>
      </c>
      <c r="E186" s="15"/>
      <c r="F186" s="15"/>
      <c r="G186" s="15"/>
      <c r="H186" s="15"/>
    </row>
    <row r="187" spans="1:8" x14ac:dyDescent="0.2">
      <c r="A187" s="15"/>
      <c r="B187" s="22"/>
      <c r="C187" s="21" t="s">
        <v>4</v>
      </c>
      <c r="D187" s="12">
        <f>D171+D185*D172/SQRT(D170)</f>
        <v>0.97682849498790858</v>
      </c>
      <c r="E187" s="15"/>
      <c r="F187" s="15"/>
      <c r="G187" s="15"/>
      <c r="H187" s="15"/>
    </row>
    <row r="188" spans="1:8" x14ac:dyDescent="0.2">
      <c r="A188" s="15"/>
      <c r="B188" s="22"/>
      <c r="C188" s="21" t="s">
        <v>4</v>
      </c>
      <c r="D188" s="12">
        <f>D171+D186*D172/SQRT(D170)</f>
        <v>0.9156459561671294</v>
      </c>
      <c r="E188" s="15"/>
      <c r="F188" s="15"/>
      <c r="G188" s="15"/>
      <c r="H188" s="15"/>
    </row>
    <row r="189" spans="1:8" ht="15" x14ac:dyDescent="0.25">
      <c r="A189" s="15"/>
      <c r="B189" s="13"/>
      <c r="C189" s="21"/>
      <c r="D189" s="12"/>
      <c r="E189" s="15"/>
      <c r="F189" s="15"/>
      <c r="G189" s="15"/>
      <c r="H189" s="15"/>
    </row>
    <row r="190" spans="1:8" ht="15" x14ac:dyDescent="0.25">
      <c r="A190" s="15"/>
      <c r="B190" s="14" t="s">
        <v>9</v>
      </c>
      <c r="C190" s="11" t="s">
        <v>4</v>
      </c>
      <c r="D190" s="18">
        <f>D187/D171-1</f>
        <v>0.1452295613302319</v>
      </c>
      <c r="E190" s="15"/>
      <c r="F190" s="15"/>
      <c r="G190" s="15"/>
      <c r="H190" s="15"/>
    </row>
    <row r="191" spans="1:8" ht="15" x14ac:dyDescent="0.25">
      <c r="A191" s="15"/>
      <c r="B191" s="14" t="s">
        <v>10</v>
      </c>
      <c r="C191" s="11" t="s">
        <v>4</v>
      </c>
      <c r="D191" s="18">
        <f>D188/D171-1</f>
        <v>7.3499413761534793E-2</v>
      </c>
      <c r="E191" s="15"/>
      <c r="F191" s="15"/>
      <c r="G191" s="15"/>
      <c r="H191" s="15"/>
    </row>
    <row r="192" spans="1:8" x14ac:dyDescent="0.2">
      <c r="A192" s="15"/>
      <c r="B192" s="15"/>
      <c r="C192" s="15"/>
      <c r="D192" s="15"/>
      <c r="E192" s="15"/>
      <c r="F192" s="62"/>
      <c r="G192" s="15"/>
      <c r="H192" s="15"/>
    </row>
    <row r="193" spans="1:8" ht="15" x14ac:dyDescent="0.25">
      <c r="A193" s="15"/>
      <c r="B193" s="13"/>
      <c r="C193" s="21"/>
      <c r="D193" s="12"/>
      <c r="E193" s="15"/>
      <c r="F193" s="15"/>
      <c r="G193" s="15"/>
      <c r="H193" s="15"/>
    </row>
    <row r="194" spans="1:8" ht="15" x14ac:dyDescent="0.25">
      <c r="A194" s="15"/>
      <c r="B194" s="14" t="s">
        <v>37</v>
      </c>
      <c r="C194" s="11" t="s">
        <v>4</v>
      </c>
      <c r="D194" s="61">
        <f>0.75*'Dengan Bootstrap (n = 5)'!$D$45+0.25*'Tanpa Bootstrap (n = 5)'!D190</f>
        <v>8.7789408046453132E-2</v>
      </c>
      <c r="E194" s="15"/>
      <c r="F194" s="15"/>
      <c r="G194" s="15"/>
      <c r="H194" s="15"/>
    </row>
    <row r="195" spans="1:8" ht="15" x14ac:dyDescent="0.25">
      <c r="A195" s="15"/>
      <c r="B195" s="14" t="s">
        <v>38</v>
      </c>
      <c r="C195" s="11" t="s">
        <v>4</v>
      </c>
      <c r="D195" s="61">
        <f>0.75*'Dengan Bootstrap (n = 5)'!$D$46+0.25*'Tanpa Bootstrap (n = 5)'!D191</f>
        <v>3.9485603174262418E-2</v>
      </c>
      <c r="E195" s="15"/>
      <c r="F195" s="15"/>
      <c r="G195" s="15"/>
      <c r="H195" s="15"/>
    </row>
    <row r="196" spans="1:8" x14ac:dyDescent="0.2">
      <c r="A196" s="15"/>
      <c r="B196" s="15"/>
      <c r="C196" s="15"/>
      <c r="D196" s="15"/>
      <c r="E196" s="15"/>
      <c r="F196" s="15"/>
      <c r="G196" s="15"/>
      <c r="H196" s="15"/>
    </row>
  </sheetData>
  <mergeCells count="25">
    <mergeCell ref="B183:D183"/>
    <mergeCell ref="B141:D141"/>
    <mergeCell ref="B150:D150"/>
    <mergeCell ref="B167:C167"/>
    <mergeCell ref="B168:C168"/>
    <mergeCell ref="B174:D174"/>
    <mergeCell ref="B102:C102"/>
    <mergeCell ref="B108:D108"/>
    <mergeCell ref="B117:D117"/>
    <mergeCell ref="B134:C134"/>
    <mergeCell ref="B135:C135"/>
    <mergeCell ref="B69:C69"/>
    <mergeCell ref="B75:D75"/>
    <mergeCell ref="B84:D84"/>
    <mergeCell ref="B68:C68"/>
    <mergeCell ref="B101:C101"/>
    <mergeCell ref="A1:H2"/>
    <mergeCell ref="B35:C35"/>
    <mergeCell ref="B36:C36"/>
    <mergeCell ref="B42:D42"/>
    <mergeCell ref="B51:D51"/>
    <mergeCell ref="B6:C6"/>
    <mergeCell ref="B7:C7"/>
    <mergeCell ref="B13:D13"/>
    <mergeCell ref="B22:D2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  <rowBreaks count="5" manualBreakCount="5">
    <brk id="31" max="8" man="1"/>
    <brk id="64" max="8" man="1"/>
    <brk id="97" max="8" man="1"/>
    <brk id="130" max="8" man="1"/>
    <brk id="163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view="pageBreakPreview" zoomScale="130" zoomScaleNormal="100" zoomScaleSheetLayoutView="130" workbookViewId="0">
      <selection activeCell="D3" sqref="D3"/>
    </sheetView>
  </sheetViews>
  <sheetFormatPr defaultRowHeight="14.25" x14ac:dyDescent="0.2"/>
  <cols>
    <col min="1" max="1" width="2.85546875" style="15" customWidth="1"/>
    <col min="2" max="2" width="25.28515625" style="15" customWidth="1"/>
    <col min="3" max="3" width="2.42578125" style="15" customWidth="1"/>
    <col min="4" max="4" width="10.5703125" style="15" customWidth="1"/>
    <col min="5" max="5" width="9.85546875" style="15" bestFit="1" customWidth="1"/>
    <col min="6" max="16384" width="9.140625" style="15"/>
  </cols>
  <sheetData>
    <row r="1" spans="1:15" ht="15" customHeight="1" x14ac:dyDescent="0.2">
      <c r="A1" s="64" t="s">
        <v>22</v>
      </c>
      <c r="B1" s="64"/>
      <c r="C1" s="64"/>
      <c r="D1" s="64"/>
      <c r="E1" s="64"/>
      <c r="F1" s="64"/>
      <c r="G1" s="64"/>
      <c r="H1" s="64"/>
      <c r="I1" s="64"/>
      <c r="J1" s="64"/>
      <c r="K1" s="42"/>
      <c r="L1" s="42"/>
      <c r="M1" s="42"/>
      <c r="N1" s="42"/>
      <c r="O1" s="42"/>
    </row>
    <row r="2" spans="1:15" ht="15" customHeight="1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42"/>
      <c r="L2" s="42"/>
      <c r="M2" s="42"/>
      <c r="N2" s="42"/>
      <c r="O2" s="42"/>
    </row>
    <row r="3" spans="1:15" ht="20.25" customHeight="1" x14ac:dyDescent="0.2">
      <c r="A3" s="24"/>
      <c r="B3" s="3" t="s">
        <v>5</v>
      </c>
      <c r="C3" s="11" t="s">
        <v>4</v>
      </c>
      <c r="D3" s="5">
        <v>0.95</v>
      </c>
      <c r="E3" s="6"/>
      <c r="F3" s="6"/>
      <c r="G3" s="6"/>
      <c r="H3" s="6"/>
      <c r="I3" s="6"/>
      <c r="J3" s="6"/>
      <c r="K3" s="6"/>
      <c r="L3" s="6"/>
    </row>
    <row r="4" spans="1:15" ht="14.25" customHeight="1" x14ac:dyDescent="0.2">
      <c r="B4" s="3" t="s">
        <v>6</v>
      </c>
      <c r="C4" s="4" t="s">
        <v>4</v>
      </c>
      <c r="D4" s="5">
        <v>0.75</v>
      </c>
      <c r="E4" s="6"/>
      <c r="F4" s="6"/>
      <c r="G4" s="6"/>
      <c r="H4" s="24"/>
      <c r="I4" s="24"/>
      <c r="J4" s="24"/>
      <c r="K4" s="24"/>
      <c r="L4" s="24"/>
    </row>
    <row r="6" spans="1:15" ht="15" x14ac:dyDescent="0.25">
      <c r="B6" s="65" t="s">
        <v>0</v>
      </c>
      <c r="C6" s="66"/>
      <c r="D6" s="2">
        <v>2011</v>
      </c>
      <c r="E6" s="2">
        <v>2012</v>
      </c>
      <c r="F6" s="2">
        <v>2013</v>
      </c>
      <c r="G6" s="2">
        <v>2014</v>
      </c>
      <c r="H6" s="2">
        <v>2015</v>
      </c>
    </row>
    <row r="7" spans="1:15" ht="15" x14ac:dyDescent="0.25">
      <c r="B7" s="67" t="s">
        <v>1</v>
      </c>
      <c r="C7" s="68"/>
      <c r="D7" s="27">
        <v>0.88749049021774196</v>
      </c>
      <c r="E7" s="27">
        <v>0.70116663884788288</v>
      </c>
      <c r="F7" s="27">
        <v>0.71747508436999807</v>
      </c>
      <c r="G7" s="27">
        <v>0.93913368276452913</v>
      </c>
      <c r="H7" s="27">
        <v>0.88245998848596274</v>
      </c>
    </row>
    <row r="8" spans="1:15" x14ac:dyDescent="0.2">
      <c r="B8" s="9"/>
    </row>
    <row r="9" spans="1:15" ht="15" x14ac:dyDescent="0.25">
      <c r="B9" s="28" t="s">
        <v>14</v>
      </c>
      <c r="D9" s="48"/>
      <c r="E9" s="48"/>
      <c r="F9" s="48"/>
      <c r="G9" s="48"/>
      <c r="H9" s="48"/>
      <c r="I9" s="38">
        <v>0.8</v>
      </c>
      <c r="J9" s="38">
        <v>0.9</v>
      </c>
    </row>
    <row r="10" spans="1:15" x14ac:dyDescent="0.2">
      <c r="B10" s="76" t="s">
        <v>15</v>
      </c>
      <c r="C10" s="76"/>
      <c r="D10" s="29">
        <v>0.7</v>
      </c>
      <c r="E10" s="29">
        <v>0.72</v>
      </c>
      <c r="F10" s="29">
        <v>0.88</v>
      </c>
      <c r="G10" s="29">
        <v>0.89</v>
      </c>
      <c r="H10" s="29">
        <v>0.94</v>
      </c>
      <c r="I10" s="39"/>
      <c r="J10" s="9"/>
    </row>
    <row r="11" spans="1:15" x14ac:dyDescent="0.2">
      <c r="B11" s="76" t="s">
        <v>17</v>
      </c>
      <c r="C11" s="76"/>
      <c r="D11" s="30">
        <v>1</v>
      </c>
      <c r="E11" s="30">
        <v>1</v>
      </c>
      <c r="F11" s="30">
        <v>1</v>
      </c>
      <c r="G11" s="30">
        <v>1</v>
      </c>
      <c r="H11" s="44">
        <v>1</v>
      </c>
      <c r="I11" s="31"/>
      <c r="J11" s="31"/>
    </row>
    <row r="12" spans="1:15" x14ac:dyDescent="0.2">
      <c r="B12" s="76" t="s">
        <v>16</v>
      </c>
      <c r="C12" s="76"/>
      <c r="D12" s="26">
        <v>0.2</v>
      </c>
      <c r="E12" s="26">
        <v>0.4</v>
      </c>
      <c r="F12" s="26">
        <v>0.6</v>
      </c>
      <c r="G12" s="26">
        <v>0.8</v>
      </c>
      <c r="H12" s="26">
        <v>1</v>
      </c>
      <c r="I12" s="33"/>
      <c r="J12" s="33"/>
    </row>
    <row r="13" spans="1:15" x14ac:dyDescent="0.2">
      <c r="B13" s="10"/>
      <c r="C13" s="10"/>
      <c r="D13" s="32"/>
      <c r="E13" s="32"/>
      <c r="F13" s="32"/>
      <c r="G13" s="32"/>
      <c r="H13" s="32"/>
      <c r="I13" s="32"/>
      <c r="J13" s="32"/>
      <c r="K13" s="33"/>
      <c r="L13" s="33"/>
    </row>
    <row r="14" spans="1:15" x14ac:dyDescent="0.2">
      <c r="B14" s="33"/>
      <c r="E14" s="43"/>
      <c r="F14" s="43"/>
      <c r="G14" s="43"/>
      <c r="H14" s="43"/>
      <c r="I14" s="43"/>
      <c r="J14" s="34"/>
      <c r="K14" s="40"/>
      <c r="L14" s="40"/>
      <c r="M14" s="40"/>
    </row>
    <row r="15" spans="1:15" x14ac:dyDescent="0.2">
      <c r="B15" s="75" t="s">
        <v>25</v>
      </c>
      <c r="C15" s="73" t="s">
        <v>18</v>
      </c>
      <c r="D15" s="74"/>
      <c r="E15" s="47">
        <v>0.64</v>
      </c>
      <c r="F15" s="47">
        <v>0.52</v>
      </c>
      <c r="G15" s="47">
        <v>0.57999999999999996</v>
      </c>
      <c r="H15" s="47">
        <v>0.91</v>
      </c>
      <c r="I15" s="47">
        <v>0.69</v>
      </c>
      <c r="J15" s="35"/>
      <c r="K15" s="41"/>
      <c r="L15" s="33"/>
      <c r="M15" s="33"/>
    </row>
    <row r="16" spans="1:15" x14ac:dyDescent="0.2">
      <c r="B16" s="75"/>
      <c r="C16" s="71" t="s">
        <v>19</v>
      </c>
      <c r="D16" s="72"/>
      <c r="E16" s="25">
        <f>IF(E15&lt;=$D$12,$D$10,IF(E15&lt;=$E$12,$E$10,IF(E15&lt;=$F$12,$F$10,IF(E15&lt;=$G$12,$G$10,IF(E15&lt;=$H$12,$H$10)))))</f>
        <v>0.89</v>
      </c>
      <c r="F16" s="25">
        <f t="shared" ref="F16:I16" si="0">IF(F15&lt;=$D$12,$D$10,IF(F15&lt;=$E$12,$E$10,IF(F15&lt;=$F$12,$F$10,IF(F15&lt;=$G$12,$G$10,IF(F15&lt;=$H$12,$H$10)))))</f>
        <v>0.88</v>
      </c>
      <c r="G16" s="25">
        <f t="shared" si="0"/>
        <v>0.88</v>
      </c>
      <c r="H16" s="25">
        <f t="shared" si="0"/>
        <v>0.94</v>
      </c>
      <c r="I16" s="25">
        <f t="shared" si="0"/>
        <v>0.89</v>
      </c>
      <c r="J16" s="36">
        <f>AVERAGE(E16:I16)</f>
        <v>0.89599999999999991</v>
      </c>
    </row>
    <row r="17" spans="2:10" x14ac:dyDescent="0.2">
      <c r="B17" s="75" t="s">
        <v>26</v>
      </c>
      <c r="C17" s="73" t="s">
        <v>18</v>
      </c>
      <c r="D17" s="74"/>
      <c r="E17" s="47">
        <v>0.67</v>
      </c>
      <c r="F17" s="47">
        <v>0.25</v>
      </c>
      <c r="G17" s="47">
        <v>0.8</v>
      </c>
      <c r="H17" s="47">
        <v>0.5</v>
      </c>
      <c r="I17" s="47">
        <v>0.94</v>
      </c>
      <c r="J17" s="37"/>
    </row>
    <row r="18" spans="2:10" x14ac:dyDescent="0.2">
      <c r="B18" s="75"/>
      <c r="C18" s="71" t="s">
        <v>19</v>
      </c>
      <c r="D18" s="72"/>
      <c r="E18" s="25">
        <f>IF(E17&lt;=$D$12,$D$10,IF(E17&lt;=$E$12,$E$10,IF(E17&lt;=$F$12,$F$10,IF(E17&lt;=$G$12,$G$10,IF(E17&lt;=$H$12,$H$10)))))</f>
        <v>0.89</v>
      </c>
      <c r="F18" s="25">
        <f t="shared" ref="F18" si="1">IF(F17&lt;=$D$12,$D$10,IF(F17&lt;=$E$12,$E$10,IF(F17&lt;=$F$12,$F$10,IF(F17&lt;=$G$12,$G$10,IF(F17&lt;=$H$12,$H$10)))))</f>
        <v>0.72</v>
      </c>
      <c r="G18" s="25">
        <f t="shared" ref="G18" si="2">IF(G17&lt;=$D$12,$D$10,IF(G17&lt;=$E$12,$E$10,IF(G17&lt;=$F$12,$F$10,IF(G17&lt;=$G$12,$G$10,IF(G17&lt;=$H$12,$H$10)))))</f>
        <v>0.89</v>
      </c>
      <c r="H18" s="25">
        <f t="shared" ref="H18" si="3">IF(H17&lt;=$D$12,$D$10,IF(H17&lt;=$E$12,$E$10,IF(H17&lt;=$F$12,$F$10,IF(H17&lt;=$G$12,$G$10,IF(H17&lt;=$H$12,$H$10)))))</f>
        <v>0.88</v>
      </c>
      <c r="I18" s="25">
        <f t="shared" ref="I18" si="4">IF(I17&lt;=$D$12,$D$10,IF(I17&lt;=$E$12,$E$10,IF(I17&lt;=$F$12,$F$10,IF(I17&lt;=$G$12,$G$10,IF(I17&lt;=$H$12,$H$10)))))</f>
        <v>0.94</v>
      </c>
      <c r="J18" s="36">
        <f>AVERAGE(E18:I18)</f>
        <v>0.8640000000000001</v>
      </c>
    </row>
    <row r="19" spans="2:10" x14ac:dyDescent="0.2">
      <c r="B19" s="75" t="s">
        <v>27</v>
      </c>
      <c r="C19" s="73" t="s">
        <v>18</v>
      </c>
      <c r="D19" s="74"/>
      <c r="E19" s="47">
        <v>0.86</v>
      </c>
      <c r="F19" s="47">
        <v>0.68</v>
      </c>
      <c r="G19" s="47">
        <v>0.1</v>
      </c>
      <c r="H19" s="47">
        <v>0.41</v>
      </c>
      <c r="I19" s="47">
        <v>0.71</v>
      </c>
      <c r="J19" s="37"/>
    </row>
    <row r="20" spans="2:10" x14ac:dyDescent="0.2">
      <c r="B20" s="75"/>
      <c r="C20" s="71" t="s">
        <v>19</v>
      </c>
      <c r="D20" s="72"/>
      <c r="E20" s="25">
        <f>IF(E19&lt;=$D$12,$D$10,IF(E19&lt;=$E$12,$E$10,IF(E19&lt;=$F$12,$F$10,IF(E19&lt;=$G$12,$G$10,IF(E19&lt;=$H$12,$H$10)))))</f>
        <v>0.94</v>
      </c>
      <c r="F20" s="25">
        <f t="shared" ref="F20" si="5">IF(F19&lt;=$D$12,$D$10,IF(F19&lt;=$E$12,$E$10,IF(F19&lt;=$F$12,$F$10,IF(F19&lt;=$G$12,$G$10,IF(F19&lt;=$H$12,$H$10)))))</f>
        <v>0.89</v>
      </c>
      <c r="G20" s="25">
        <f t="shared" ref="G20" si="6">IF(G19&lt;=$D$12,$D$10,IF(G19&lt;=$E$12,$E$10,IF(G19&lt;=$F$12,$F$10,IF(G19&lt;=$G$12,$G$10,IF(G19&lt;=$H$12,$H$10)))))</f>
        <v>0.7</v>
      </c>
      <c r="H20" s="25">
        <f t="shared" ref="H20" si="7">IF(H19&lt;=$D$12,$D$10,IF(H19&lt;=$E$12,$E$10,IF(H19&lt;=$F$12,$F$10,IF(H19&lt;=$G$12,$G$10,IF(H19&lt;=$H$12,$H$10)))))</f>
        <v>0.88</v>
      </c>
      <c r="I20" s="25">
        <f t="shared" ref="I20" si="8">IF(I19&lt;=$D$12,$D$10,IF(I19&lt;=$E$12,$E$10,IF(I19&lt;=$F$12,$F$10,IF(I19&lt;=$G$12,$G$10,IF(I19&lt;=$H$12,$H$10)))))</f>
        <v>0.89</v>
      </c>
      <c r="J20" s="36">
        <f>AVERAGE(E20:I20)</f>
        <v>0.86</v>
      </c>
    </row>
    <row r="21" spans="2:10" x14ac:dyDescent="0.2">
      <c r="B21" s="75" t="s">
        <v>28</v>
      </c>
      <c r="C21" s="73" t="s">
        <v>18</v>
      </c>
      <c r="D21" s="74"/>
      <c r="E21" s="47">
        <v>0.25</v>
      </c>
      <c r="F21" s="47">
        <v>0.64</v>
      </c>
      <c r="G21" s="47">
        <v>0.46</v>
      </c>
      <c r="H21" s="47">
        <v>0.25</v>
      </c>
      <c r="I21" s="47">
        <v>0.47</v>
      </c>
      <c r="J21" s="37"/>
    </row>
    <row r="22" spans="2:10" x14ac:dyDescent="0.2">
      <c r="B22" s="75"/>
      <c r="C22" s="71" t="s">
        <v>19</v>
      </c>
      <c r="D22" s="72"/>
      <c r="E22" s="25">
        <f>IF(E21&lt;=$D$12,$D$10,IF(E21&lt;=$E$12,$E$10,IF(E21&lt;=$F$12,$F$10,IF(E21&lt;=$G$12,$G$10,IF(E21&lt;=$H$12,$H$10)))))</f>
        <v>0.72</v>
      </c>
      <c r="F22" s="25">
        <f t="shared" ref="F22" si="9">IF(F21&lt;=$D$12,$D$10,IF(F21&lt;=$E$12,$E$10,IF(F21&lt;=$F$12,$F$10,IF(F21&lt;=$G$12,$G$10,IF(F21&lt;=$H$12,$H$10)))))</f>
        <v>0.89</v>
      </c>
      <c r="G22" s="25">
        <f t="shared" ref="G22" si="10">IF(G21&lt;=$D$12,$D$10,IF(G21&lt;=$E$12,$E$10,IF(G21&lt;=$F$12,$F$10,IF(G21&lt;=$G$12,$G$10,IF(G21&lt;=$H$12,$H$10)))))</f>
        <v>0.88</v>
      </c>
      <c r="H22" s="25">
        <f t="shared" ref="H22" si="11">IF(H21&lt;=$D$12,$D$10,IF(H21&lt;=$E$12,$E$10,IF(H21&lt;=$F$12,$F$10,IF(H21&lt;=$G$12,$G$10,IF(H21&lt;=$H$12,$H$10)))))</f>
        <v>0.72</v>
      </c>
      <c r="I22" s="25">
        <f t="shared" ref="I22" si="12">IF(I21&lt;=$D$12,$D$10,IF(I21&lt;=$E$12,$E$10,IF(I21&lt;=$F$12,$F$10,IF(I21&lt;=$G$12,$G$10,IF(I21&lt;=$H$12,$H$10)))))</f>
        <v>0.88</v>
      </c>
      <c r="J22" s="36">
        <f>AVERAGE(E22:I22)</f>
        <v>0.81799999999999995</v>
      </c>
    </row>
    <row r="23" spans="2:10" x14ac:dyDescent="0.2">
      <c r="B23" s="75" t="s">
        <v>29</v>
      </c>
      <c r="C23" s="73" t="s">
        <v>18</v>
      </c>
      <c r="D23" s="74"/>
      <c r="E23" s="47">
        <v>0.79</v>
      </c>
      <c r="F23" s="47">
        <v>0.06</v>
      </c>
      <c r="G23" s="47">
        <v>0.92</v>
      </c>
      <c r="H23" s="47">
        <v>0.8</v>
      </c>
      <c r="I23" s="47">
        <v>0.56000000000000005</v>
      </c>
      <c r="J23" s="37"/>
    </row>
    <row r="24" spans="2:10" x14ac:dyDescent="0.2">
      <c r="B24" s="75"/>
      <c r="C24" s="71" t="s">
        <v>19</v>
      </c>
      <c r="D24" s="72"/>
      <c r="E24" s="25">
        <f>IF(E23&lt;=$D$12,$D$10,IF(E23&lt;=$E$12,$E$10,IF(E23&lt;=$F$12,$F$10,IF(E23&lt;=$G$12,$G$10,IF(E23&lt;=$H$12,$H$10)))))</f>
        <v>0.89</v>
      </c>
      <c r="F24" s="25">
        <f t="shared" ref="F24" si="13">IF(F23&lt;=$D$12,$D$10,IF(F23&lt;=$E$12,$E$10,IF(F23&lt;=$F$12,$F$10,IF(F23&lt;=$G$12,$G$10,IF(F23&lt;=$H$12,$H$10)))))</f>
        <v>0.7</v>
      </c>
      <c r="G24" s="25">
        <f t="shared" ref="G24" si="14">IF(G23&lt;=$D$12,$D$10,IF(G23&lt;=$E$12,$E$10,IF(G23&lt;=$F$12,$F$10,IF(G23&lt;=$G$12,$G$10,IF(G23&lt;=$H$12,$H$10)))))</f>
        <v>0.94</v>
      </c>
      <c r="H24" s="25">
        <f t="shared" ref="H24" si="15">IF(H23&lt;=$D$12,$D$10,IF(H23&lt;=$E$12,$E$10,IF(H23&lt;=$F$12,$F$10,IF(H23&lt;=$G$12,$G$10,IF(H23&lt;=$H$12,$H$10)))))</f>
        <v>0.89</v>
      </c>
      <c r="I24" s="25">
        <f t="shared" ref="I24" si="16">IF(I23&lt;=$D$12,$D$10,IF(I23&lt;=$E$12,$E$10,IF(I23&lt;=$F$12,$F$10,IF(I23&lt;=$G$12,$G$10,IF(I23&lt;=$H$12,$H$10)))))</f>
        <v>0.88</v>
      </c>
      <c r="J24" s="36">
        <f>AVERAGE(E24:I24)</f>
        <v>0.86</v>
      </c>
    </row>
    <row r="25" spans="2:10" x14ac:dyDescent="0.2">
      <c r="B25" s="75" t="s">
        <v>30</v>
      </c>
      <c r="C25" s="73" t="s">
        <v>18</v>
      </c>
      <c r="D25" s="74"/>
      <c r="E25" s="47">
        <v>0.56999999999999995</v>
      </c>
      <c r="F25" s="47">
        <v>0.71</v>
      </c>
      <c r="G25" s="47">
        <v>0.34</v>
      </c>
      <c r="H25" s="47">
        <v>0.9</v>
      </c>
      <c r="I25" s="47">
        <v>0.51</v>
      </c>
      <c r="J25" s="37"/>
    </row>
    <row r="26" spans="2:10" x14ac:dyDescent="0.2">
      <c r="B26" s="75"/>
      <c r="C26" s="71" t="s">
        <v>19</v>
      </c>
      <c r="D26" s="72"/>
      <c r="E26" s="25">
        <f>IF(E25&lt;=$D$12,$D$10,IF(E25&lt;=$E$12,$E$10,IF(E25&lt;=$F$12,$F$10,IF(E25&lt;=$G$12,$G$10,IF(E25&lt;=$H$12,$H$10)))))</f>
        <v>0.88</v>
      </c>
      <c r="F26" s="25">
        <f t="shared" ref="F26" si="17">IF(F25&lt;=$D$12,$D$10,IF(F25&lt;=$E$12,$E$10,IF(F25&lt;=$F$12,$F$10,IF(F25&lt;=$G$12,$G$10,IF(F25&lt;=$H$12,$H$10)))))</f>
        <v>0.89</v>
      </c>
      <c r="G26" s="25">
        <f t="shared" ref="G26" si="18">IF(G25&lt;=$D$12,$D$10,IF(G25&lt;=$E$12,$E$10,IF(G25&lt;=$F$12,$F$10,IF(G25&lt;=$G$12,$G$10,IF(G25&lt;=$H$12,$H$10)))))</f>
        <v>0.72</v>
      </c>
      <c r="H26" s="25">
        <f t="shared" ref="H26" si="19">IF(H25&lt;=$D$12,$D$10,IF(H25&lt;=$E$12,$E$10,IF(H25&lt;=$F$12,$F$10,IF(H25&lt;=$G$12,$G$10,IF(H25&lt;=$H$12,$H$10)))))</f>
        <v>0.94</v>
      </c>
      <c r="I26" s="25">
        <f t="shared" ref="I26" si="20">IF(I25&lt;=$D$12,$D$10,IF(I25&lt;=$E$12,$E$10,IF(I25&lt;=$F$12,$F$10,IF(I25&lt;=$G$12,$G$10,IF(I25&lt;=$H$12,$H$10)))))</f>
        <v>0.88</v>
      </c>
      <c r="J26" s="36">
        <f>AVERAGE(E26:I26)</f>
        <v>0.8620000000000001</v>
      </c>
    </row>
    <row r="27" spans="2:10" x14ac:dyDescent="0.2">
      <c r="B27" s="75" t="s">
        <v>31</v>
      </c>
      <c r="C27" s="73" t="s">
        <v>18</v>
      </c>
      <c r="D27" s="74"/>
      <c r="E27" s="47">
        <v>0.28000000000000003</v>
      </c>
      <c r="F27" s="47">
        <v>0.25</v>
      </c>
      <c r="G27" s="47">
        <v>0.8</v>
      </c>
      <c r="H27" s="47">
        <v>0.8</v>
      </c>
      <c r="I27" s="47">
        <v>0.43</v>
      </c>
      <c r="J27" s="37"/>
    </row>
    <row r="28" spans="2:10" x14ac:dyDescent="0.2">
      <c r="B28" s="75"/>
      <c r="C28" s="71" t="s">
        <v>19</v>
      </c>
      <c r="D28" s="72"/>
      <c r="E28" s="25">
        <f>IF(E27&lt;=$D$12,$D$10,IF(E27&lt;=$E$12,$E$10,IF(E27&lt;=$F$12,$F$10,IF(E27&lt;=$G$12,$G$10,IF(E27&lt;=$H$12,$H$10)))))</f>
        <v>0.72</v>
      </c>
      <c r="F28" s="25">
        <f t="shared" ref="F28" si="21">IF(F27&lt;=$D$12,$D$10,IF(F27&lt;=$E$12,$E$10,IF(F27&lt;=$F$12,$F$10,IF(F27&lt;=$G$12,$G$10,IF(F27&lt;=$H$12,$H$10)))))</f>
        <v>0.72</v>
      </c>
      <c r="G28" s="25">
        <f t="shared" ref="G28" si="22">IF(G27&lt;=$D$12,$D$10,IF(G27&lt;=$E$12,$E$10,IF(G27&lt;=$F$12,$F$10,IF(G27&lt;=$G$12,$G$10,IF(G27&lt;=$H$12,$H$10)))))</f>
        <v>0.89</v>
      </c>
      <c r="H28" s="25">
        <f t="shared" ref="H28" si="23">IF(H27&lt;=$D$12,$D$10,IF(H27&lt;=$E$12,$E$10,IF(H27&lt;=$F$12,$F$10,IF(H27&lt;=$G$12,$G$10,IF(H27&lt;=$H$12,$H$10)))))</f>
        <v>0.89</v>
      </c>
      <c r="I28" s="25">
        <f t="shared" ref="I28" si="24">IF(I27&lt;=$D$12,$D$10,IF(I27&lt;=$E$12,$E$10,IF(I27&lt;=$F$12,$F$10,IF(I27&lt;=$G$12,$G$10,IF(I27&lt;=$H$12,$H$10)))))</f>
        <v>0.88</v>
      </c>
      <c r="J28" s="36">
        <f>AVERAGE(E28:I28)</f>
        <v>0.82000000000000006</v>
      </c>
    </row>
    <row r="29" spans="2:10" x14ac:dyDescent="0.2">
      <c r="B29" s="75" t="s">
        <v>32</v>
      </c>
      <c r="C29" s="73" t="s">
        <v>18</v>
      </c>
      <c r="D29" s="74"/>
      <c r="E29" s="47">
        <v>0.91</v>
      </c>
      <c r="F29" s="47">
        <v>0.14000000000000001</v>
      </c>
      <c r="G29" s="47">
        <v>0.25</v>
      </c>
      <c r="H29" s="47">
        <v>0.08</v>
      </c>
      <c r="I29" s="47">
        <v>0.97</v>
      </c>
      <c r="J29" s="37"/>
    </row>
    <row r="30" spans="2:10" x14ac:dyDescent="0.2">
      <c r="B30" s="75"/>
      <c r="C30" s="71" t="s">
        <v>19</v>
      </c>
      <c r="D30" s="72"/>
      <c r="E30" s="25">
        <f>IF(E29&lt;=$D$12,$D$10,IF(E29&lt;=$E$12,$E$10,IF(E29&lt;=$F$12,$F$10,IF(E29&lt;=$G$12,$G$10,IF(E29&lt;=$H$12,$H$10)))))</f>
        <v>0.94</v>
      </c>
      <c r="F30" s="25">
        <f t="shared" ref="F30" si="25">IF(F29&lt;=$D$12,$D$10,IF(F29&lt;=$E$12,$E$10,IF(F29&lt;=$F$12,$F$10,IF(F29&lt;=$G$12,$G$10,IF(F29&lt;=$H$12,$H$10)))))</f>
        <v>0.7</v>
      </c>
      <c r="G30" s="25">
        <f t="shared" ref="G30" si="26">IF(G29&lt;=$D$12,$D$10,IF(G29&lt;=$E$12,$E$10,IF(G29&lt;=$F$12,$F$10,IF(G29&lt;=$G$12,$G$10,IF(G29&lt;=$H$12,$H$10)))))</f>
        <v>0.72</v>
      </c>
      <c r="H30" s="25">
        <f t="shared" ref="H30" si="27">IF(H29&lt;=$D$12,$D$10,IF(H29&lt;=$E$12,$E$10,IF(H29&lt;=$F$12,$F$10,IF(H29&lt;=$G$12,$G$10,IF(H29&lt;=$H$12,$H$10)))))</f>
        <v>0.7</v>
      </c>
      <c r="I30" s="25">
        <f t="shared" ref="I30" si="28">IF(I29&lt;=$D$12,$D$10,IF(I29&lt;=$E$12,$E$10,IF(I29&lt;=$F$12,$F$10,IF(I29&lt;=$G$12,$G$10,IF(I29&lt;=$H$12,$H$10)))))</f>
        <v>0.94</v>
      </c>
      <c r="J30" s="36">
        <f>AVERAGE(E30:I30)</f>
        <v>0.79999999999999993</v>
      </c>
    </row>
    <row r="31" spans="2:10" x14ac:dyDescent="0.2">
      <c r="B31" s="75" t="s">
        <v>33</v>
      </c>
      <c r="C31" s="73" t="s">
        <v>18</v>
      </c>
      <c r="D31" s="74"/>
      <c r="E31" s="47">
        <v>0.38</v>
      </c>
      <c r="F31" s="47">
        <v>0.45</v>
      </c>
      <c r="G31" s="47">
        <v>0.8</v>
      </c>
      <c r="H31" s="47">
        <v>0.51</v>
      </c>
      <c r="I31" s="47">
        <v>0.73</v>
      </c>
      <c r="J31" s="37"/>
    </row>
    <row r="32" spans="2:10" x14ac:dyDescent="0.2">
      <c r="B32" s="75"/>
      <c r="C32" s="71" t="s">
        <v>19</v>
      </c>
      <c r="D32" s="72"/>
      <c r="E32" s="25">
        <f>IF(E31&lt;=$D$12,$D$10,IF(E31&lt;=$E$12,$E$10,IF(E31&lt;=$F$12,$F$10,IF(E31&lt;=$G$12,$G$10,IF(E31&lt;=$H$12,$H$10)))))</f>
        <v>0.72</v>
      </c>
      <c r="F32" s="25">
        <f t="shared" ref="F32" si="29">IF(F31&lt;=$D$12,$D$10,IF(F31&lt;=$E$12,$E$10,IF(F31&lt;=$F$12,$F$10,IF(F31&lt;=$G$12,$G$10,IF(F31&lt;=$H$12,$H$10)))))</f>
        <v>0.88</v>
      </c>
      <c r="G32" s="25">
        <f t="shared" ref="G32" si="30">IF(G31&lt;=$D$12,$D$10,IF(G31&lt;=$E$12,$E$10,IF(G31&lt;=$F$12,$F$10,IF(G31&lt;=$G$12,$G$10,IF(G31&lt;=$H$12,$H$10)))))</f>
        <v>0.89</v>
      </c>
      <c r="H32" s="25">
        <f t="shared" ref="H32" si="31">IF(H31&lt;=$D$12,$D$10,IF(H31&lt;=$E$12,$E$10,IF(H31&lt;=$F$12,$F$10,IF(H31&lt;=$G$12,$G$10,IF(H31&lt;=$H$12,$H$10)))))</f>
        <v>0.88</v>
      </c>
      <c r="I32" s="25">
        <f t="shared" ref="I32" si="32">IF(I31&lt;=$D$12,$D$10,IF(I31&lt;=$E$12,$E$10,IF(I31&lt;=$F$12,$F$10,IF(I31&lt;=$G$12,$G$10,IF(I31&lt;=$H$12,$H$10)))))</f>
        <v>0.89</v>
      </c>
      <c r="J32" s="36">
        <f>AVERAGE(E32:I32)</f>
        <v>0.85199999999999998</v>
      </c>
    </row>
    <row r="33" spans="2:10" x14ac:dyDescent="0.2">
      <c r="B33" s="75" t="s">
        <v>34</v>
      </c>
      <c r="C33" s="73" t="s">
        <v>18</v>
      </c>
      <c r="D33" s="74"/>
      <c r="E33" s="47">
        <v>0.97</v>
      </c>
      <c r="F33" s="47">
        <v>0.71</v>
      </c>
      <c r="G33" s="47">
        <v>0.87</v>
      </c>
      <c r="H33" s="47">
        <v>0.6</v>
      </c>
      <c r="I33" s="47">
        <v>0.96</v>
      </c>
      <c r="J33" s="37"/>
    </row>
    <row r="34" spans="2:10" x14ac:dyDescent="0.2">
      <c r="B34" s="75"/>
      <c r="C34" s="71" t="s">
        <v>19</v>
      </c>
      <c r="D34" s="72"/>
      <c r="E34" s="25">
        <f>IF(E33&lt;=$D$12,$D$10,IF(E33&lt;=$E$12,$E$10,IF(E33&lt;=$F$12,$F$10,IF(E33&lt;=$G$12,$G$10,IF(E33&lt;=$H$12,$H$10)))))</f>
        <v>0.94</v>
      </c>
      <c r="F34" s="25">
        <f t="shared" ref="F34" si="33">IF(F33&lt;=$D$12,$D$10,IF(F33&lt;=$E$12,$E$10,IF(F33&lt;=$F$12,$F$10,IF(F33&lt;=$G$12,$G$10,IF(F33&lt;=$H$12,$H$10)))))</f>
        <v>0.89</v>
      </c>
      <c r="G34" s="25">
        <f t="shared" ref="G34" si="34">IF(G33&lt;=$D$12,$D$10,IF(G33&lt;=$E$12,$E$10,IF(G33&lt;=$F$12,$F$10,IF(G33&lt;=$G$12,$G$10,IF(G33&lt;=$H$12,$H$10)))))</f>
        <v>0.94</v>
      </c>
      <c r="H34" s="25">
        <f t="shared" ref="H34" si="35">IF(H33&lt;=$D$12,$D$10,IF(H33&lt;=$E$12,$E$10,IF(H33&lt;=$F$12,$F$10,IF(H33&lt;=$G$12,$G$10,IF(H33&lt;=$H$12,$H$10)))))</f>
        <v>0.88</v>
      </c>
      <c r="I34" s="25">
        <f t="shared" ref="I34" si="36">IF(I33&lt;=$D$12,$D$10,IF(I33&lt;=$E$12,$E$10,IF(I33&lt;=$F$12,$F$10,IF(I33&lt;=$G$12,$G$10,IF(I33&lt;=$H$12,$H$10)))))</f>
        <v>0.94</v>
      </c>
      <c r="J34" s="36">
        <f>AVERAGE(E34:I34)</f>
        <v>0.91799999999999993</v>
      </c>
    </row>
    <row r="36" spans="2:10" x14ac:dyDescent="0.2">
      <c r="B36" s="20" t="s">
        <v>2</v>
      </c>
      <c r="C36" s="23" t="s">
        <v>4</v>
      </c>
      <c r="D36" s="10">
        <f>AVERAGE(J16:J34)</f>
        <v>0.85500000000000009</v>
      </c>
      <c r="F36" s="70"/>
      <c r="G36" s="70"/>
      <c r="H36" s="70"/>
    </row>
    <row r="37" spans="2:10" x14ac:dyDescent="0.2">
      <c r="B37" s="20" t="s">
        <v>35</v>
      </c>
      <c r="C37" s="23" t="s">
        <v>4</v>
      </c>
      <c r="D37" s="10">
        <f>SQRT(((J16-$D$36)^2+(J18-$D$36)^2+(J20-$D$36)^2+(J22-$D$36)^2+(J24-$D$36)^2+(J26-$D$36)^2+(J28-$D$36)^2+(J30-$D$36)^2+(J32-$D$36)^2+(J34-$D$36)^2)/(10-1))</f>
        <v>3.5680682604332423E-2</v>
      </c>
      <c r="F37" s="16"/>
      <c r="G37" s="16"/>
      <c r="H37" s="16"/>
    </row>
    <row r="38" spans="2:10" x14ac:dyDescent="0.2">
      <c r="B38" s="20"/>
      <c r="C38" s="23"/>
      <c r="D38" s="10"/>
    </row>
    <row r="39" spans="2:10" ht="20.25" x14ac:dyDescent="0.3">
      <c r="B39" s="69" t="s">
        <v>23</v>
      </c>
      <c r="C39" s="69"/>
      <c r="D39" s="69"/>
    </row>
    <row r="40" spans="2:10" x14ac:dyDescent="0.2">
      <c r="B40" s="19" t="s">
        <v>20</v>
      </c>
      <c r="C40" s="11" t="s">
        <v>4</v>
      </c>
      <c r="D40" s="17">
        <f>_xlfn.NORM.INV(D3,0,1)</f>
        <v>1.6448536269514715</v>
      </c>
    </row>
    <row r="41" spans="2:10" x14ac:dyDescent="0.2">
      <c r="B41" s="19" t="s">
        <v>21</v>
      </c>
      <c r="C41" s="21" t="s">
        <v>4</v>
      </c>
      <c r="D41" s="17">
        <f>_xlfn.NORM.INV(D4,0,1)</f>
        <v>0.67448975019608193</v>
      </c>
    </row>
    <row r="42" spans="2:10" x14ac:dyDescent="0.2">
      <c r="B42" s="22"/>
      <c r="C42" s="21" t="s">
        <v>4</v>
      </c>
      <c r="D42" s="12">
        <f>$D$36+D40*$D$37</f>
        <v>0.91368950019384054</v>
      </c>
    </row>
    <row r="43" spans="2:10" x14ac:dyDescent="0.2">
      <c r="B43" s="22"/>
      <c r="C43" s="21" t="s">
        <v>4</v>
      </c>
      <c r="D43" s="12">
        <f>$D$36+D41*$D$37</f>
        <v>0.87906625469662192</v>
      </c>
    </row>
    <row r="44" spans="2:10" ht="15" x14ac:dyDescent="0.25">
      <c r="B44" s="13"/>
      <c r="C44" s="21"/>
      <c r="D44" s="12"/>
    </row>
    <row r="45" spans="2:10" ht="15" x14ac:dyDescent="0.25">
      <c r="B45" s="14" t="s">
        <v>9</v>
      </c>
      <c r="C45" s="11" t="s">
        <v>4</v>
      </c>
      <c r="D45" s="18">
        <f>D42/$D$36-1</f>
        <v>6.8642690285193542E-2</v>
      </c>
    </row>
    <row r="46" spans="2:10" ht="15" x14ac:dyDescent="0.25">
      <c r="B46" s="14" t="s">
        <v>10</v>
      </c>
      <c r="C46" s="11" t="s">
        <v>4</v>
      </c>
      <c r="D46" s="18">
        <f>D43/D36-1</f>
        <v>2.8147666311838293E-2</v>
      </c>
    </row>
  </sheetData>
  <mergeCells count="38">
    <mergeCell ref="B29:B30"/>
    <mergeCell ref="B39:D39"/>
    <mergeCell ref="B6:C6"/>
    <mergeCell ref="B7:C7"/>
    <mergeCell ref="B10:C10"/>
    <mergeCell ref="B12:C12"/>
    <mergeCell ref="B11:C11"/>
    <mergeCell ref="C22:D22"/>
    <mergeCell ref="B15:B16"/>
    <mergeCell ref="C15:D15"/>
    <mergeCell ref="C16:D16"/>
    <mergeCell ref="B17:B18"/>
    <mergeCell ref="C17:D17"/>
    <mergeCell ref="C18:D18"/>
    <mergeCell ref="B33:B34"/>
    <mergeCell ref="C33:D33"/>
    <mergeCell ref="A1:J2"/>
    <mergeCell ref="B31:B32"/>
    <mergeCell ref="C31:D31"/>
    <mergeCell ref="C32:D32"/>
    <mergeCell ref="B23:B24"/>
    <mergeCell ref="C23:D23"/>
    <mergeCell ref="C24:D24"/>
    <mergeCell ref="B25:B26"/>
    <mergeCell ref="C25:D25"/>
    <mergeCell ref="C26:D26"/>
    <mergeCell ref="B19:B20"/>
    <mergeCell ref="C19:D19"/>
    <mergeCell ref="C20:D20"/>
    <mergeCell ref="B21:B22"/>
    <mergeCell ref="C21:D21"/>
    <mergeCell ref="B27:B28"/>
    <mergeCell ref="F36:H36"/>
    <mergeCell ref="C30:D30"/>
    <mergeCell ref="C29:D29"/>
    <mergeCell ref="C28:D28"/>
    <mergeCell ref="C27:D27"/>
    <mergeCell ref="C34:D34"/>
  </mergeCells>
  <pageMargins left="0.7" right="0.7" top="0.75" bottom="0.75" header="0.3" footer="0.3"/>
  <pageSetup paperSize="9" scale="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showGridLines="0" view="pageBreakPreview" zoomScale="130" zoomScaleNormal="100" zoomScaleSheetLayoutView="130" workbookViewId="0">
      <selection activeCell="H15" sqref="H15"/>
    </sheetView>
  </sheetViews>
  <sheetFormatPr defaultRowHeight="14.25" x14ac:dyDescent="0.2"/>
  <cols>
    <col min="1" max="1" width="2.85546875" style="1" customWidth="1"/>
    <col min="2" max="2" width="23.140625" style="1" customWidth="1"/>
    <col min="3" max="3" width="2.42578125" style="1" customWidth="1"/>
    <col min="4" max="4" width="10.140625" style="1" bestFit="1" customWidth="1"/>
    <col min="5" max="16384" width="9.140625" style="1"/>
  </cols>
  <sheetData>
    <row r="1" spans="1:13" ht="15" customHeight="1" x14ac:dyDescent="0.2">
      <c r="A1" s="64" t="s">
        <v>13</v>
      </c>
      <c r="B1" s="64"/>
      <c r="C1" s="64"/>
      <c r="D1" s="64"/>
      <c r="E1" s="64"/>
      <c r="F1" s="64"/>
      <c r="G1" s="64"/>
      <c r="H1" s="64"/>
      <c r="I1" s="42"/>
      <c r="J1" s="42"/>
      <c r="K1" s="42"/>
      <c r="L1" s="42"/>
      <c r="M1" s="42"/>
    </row>
    <row r="2" spans="1:13" ht="15" customHeight="1" x14ac:dyDescent="0.2">
      <c r="A2" s="64"/>
      <c r="B2" s="64"/>
      <c r="C2" s="64"/>
      <c r="D2" s="64"/>
      <c r="E2" s="64"/>
      <c r="F2" s="64"/>
      <c r="G2" s="64"/>
      <c r="H2" s="64"/>
      <c r="I2" s="42"/>
      <c r="J2" s="42"/>
      <c r="K2" s="42"/>
      <c r="L2" s="42"/>
      <c r="M2" s="42"/>
    </row>
    <row r="3" spans="1:13" ht="15" customHeight="1" x14ac:dyDescent="0.2">
      <c r="A3" s="51"/>
      <c r="B3" s="3" t="s">
        <v>5</v>
      </c>
      <c r="C3" s="11" t="s">
        <v>4</v>
      </c>
      <c r="D3" s="5">
        <v>0.95</v>
      </c>
      <c r="E3" s="6"/>
      <c r="F3" s="6"/>
      <c r="G3" s="6"/>
      <c r="H3" s="6"/>
      <c r="I3" s="6"/>
      <c r="J3" s="6"/>
      <c r="K3" s="6"/>
      <c r="L3" s="6"/>
      <c r="M3" s="6"/>
    </row>
    <row r="4" spans="1:13" ht="16.5" customHeight="1" x14ac:dyDescent="0.2">
      <c r="A4" s="15"/>
      <c r="B4" s="3" t="s">
        <v>6</v>
      </c>
      <c r="C4" s="4" t="s">
        <v>4</v>
      </c>
      <c r="D4" s="5">
        <v>0.75</v>
      </c>
      <c r="E4" s="6"/>
      <c r="F4" s="6"/>
      <c r="G4" s="6"/>
      <c r="H4" s="51"/>
      <c r="I4" s="51"/>
      <c r="J4" s="51"/>
      <c r="K4" s="51"/>
      <c r="L4" s="51"/>
      <c r="M4" s="51"/>
    </row>
    <row r="5" spans="1:13" ht="4.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15" x14ac:dyDescent="0.25">
      <c r="A6" s="15"/>
      <c r="B6" s="65" t="s">
        <v>0</v>
      </c>
      <c r="C6" s="66"/>
      <c r="D6" s="2">
        <v>2012</v>
      </c>
      <c r="E6" s="2">
        <v>2013</v>
      </c>
      <c r="F6" s="2">
        <v>2014</v>
      </c>
      <c r="G6" s="2">
        <v>2015</v>
      </c>
      <c r="H6" s="15"/>
      <c r="I6" s="15"/>
      <c r="J6" s="15"/>
      <c r="K6" s="15"/>
      <c r="L6" s="15"/>
    </row>
    <row r="7" spans="1:13" ht="15" x14ac:dyDescent="0.25">
      <c r="A7" s="15"/>
      <c r="B7" s="67" t="s">
        <v>1</v>
      </c>
      <c r="C7" s="68"/>
      <c r="D7" s="27">
        <v>0.74936653218181126</v>
      </c>
      <c r="E7" s="27">
        <v>0.7705898028074426</v>
      </c>
      <c r="F7" s="50">
        <v>0.86285649966041955</v>
      </c>
      <c r="G7" s="50">
        <v>0.91988147423116606</v>
      </c>
      <c r="H7" s="15"/>
      <c r="I7" s="15"/>
      <c r="J7" s="15"/>
      <c r="K7" s="15"/>
      <c r="L7" s="15"/>
    </row>
    <row r="8" spans="1:13" ht="15" x14ac:dyDescent="0.25">
      <c r="A8" s="15"/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x14ac:dyDescent="0.2">
      <c r="A9" s="15"/>
      <c r="B9" s="19" t="s">
        <v>11</v>
      </c>
      <c r="C9" s="11" t="s">
        <v>4</v>
      </c>
      <c r="D9" s="52">
        <f>COUNT(D7:G7)</f>
        <v>4</v>
      </c>
      <c r="E9" s="15"/>
      <c r="F9" s="15"/>
      <c r="G9" s="15"/>
      <c r="H9" s="15"/>
      <c r="I9" s="15"/>
      <c r="J9" s="15"/>
      <c r="K9" s="15"/>
      <c r="L9" s="15"/>
      <c r="M9" s="15"/>
    </row>
    <row r="10" spans="1:13" x14ac:dyDescent="0.2">
      <c r="A10" s="15"/>
      <c r="B10" s="20" t="s">
        <v>2</v>
      </c>
      <c r="C10" s="23" t="s">
        <v>4</v>
      </c>
      <c r="D10" s="10">
        <f>AVERAGE(D7:G7)</f>
        <v>0.82567357722020984</v>
      </c>
      <c r="E10" s="15"/>
      <c r="F10" s="15"/>
      <c r="G10" s="15"/>
      <c r="H10" s="15"/>
      <c r="I10" s="15"/>
      <c r="J10" s="15"/>
      <c r="K10" s="15"/>
      <c r="L10" s="15"/>
      <c r="M10" s="15"/>
    </row>
    <row r="11" spans="1:13" x14ac:dyDescent="0.2">
      <c r="A11" s="15"/>
      <c r="B11" s="20" t="s">
        <v>3</v>
      </c>
      <c r="C11" s="23" t="s">
        <v>4</v>
      </c>
      <c r="D11" s="10">
        <f>SQRT(VAR(D7:G7))</f>
        <v>7.9822062335485514E-2</v>
      </c>
      <c r="E11" s="15"/>
      <c r="F11" s="15"/>
      <c r="G11" s="15"/>
      <c r="H11" s="15"/>
      <c r="I11" s="15"/>
      <c r="J11" s="15"/>
      <c r="K11" s="15"/>
      <c r="L11" s="15"/>
      <c r="M11" s="15"/>
    </row>
    <row r="12" spans="1:13" x14ac:dyDescent="0.2">
      <c r="A12" s="15"/>
      <c r="B12" s="20"/>
      <c r="C12" s="23"/>
      <c r="D12" s="10"/>
      <c r="E12" s="15"/>
      <c r="F12" s="15"/>
      <c r="G12" s="15"/>
      <c r="H12" s="15"/>
      <c r="I12" s="15"/>
      <c r="J12" s="15"/>
      <c r="K12" s="15"/>
      <c r="L12" s="15"/>
      <c r="M12" s="15"/>
    </row>
    <row r="13" spans="1:13" s="15" customFormat="1" ht="20.25" x14ac:dyDescent="0.3">
      <c r="B13" s="69" t="s">
        <v>23</v>
      </c>
      <c r="C13" s="69"/>
      <c r="D13" s="69"/>
    </row>
    <row r="14" spans="1:13" s="15" customFormat="1" x14ac:dyDescent="0.2">
      <c r="B14" s="19" t="s">
        <v>20</v>
      </c>
      <c r="C14" s="11" t="s">
        <v>4</v>
      </c>
      <c r="D14" s="17">
        <f>_xlfn.NORM.INV(D3,0,1)</f>
        <v>1.6448536269514715</v>
      </c>
    </row>
    <row r="15" spans="1:13" s="15" customFormat="1" x14ac:dyDescent="0.2">
      <c r="B15" s="19" t="s">
        <v>21</v>
      </c>
      <c r="C15" s="21" t="s">
        <v>4</v>
      </c>
      <c r="D15" s="17">
        <f>_xlfn.NORM.INV(D4,0,1)</f>
        <v>0.67448975019608193</v>
      </c>
    </row>
    <row r="16" spans="1:13" s="15" customFormat="1" x14ac:dyDescent="0.2">
      <c r="B16" s="22"/>
      <c r="C16" s="21" t="s">
        <v>4</v>
      </c>
      <c r="D16" s="12">
        <f>$D$10+D14*$D$11/SQRT($D$9)</f>
        <v>0.89132138159184471</v>
      </c>
    </row>
    <row r="17" spans="1:13" s="15" customFormat="1" x14ac:dyDescent="0.2">
      <c r="B17" s="22"/>
      <c r="C17" s="21" t="s">
        <v>4</v>
      </c>
      <c r="D17" s="12">
        <f>$D$10+D15*$D$11/SQRT($D$9)</f>
        <v>0.85259315866260865</v>
      </c>
    </row>
    <row r="18" spans="1:13" s="15" customFormat="1" ht="15" x14ac:dyDescent="0.25">
      <c r="B18" s="13"/>
      <c r="C18" s="21"/>
      <c r="D18" s="12"/>
    </row>
    <row r="19" spans="1:13" s="15" customFormat="1" ht="15" x14ac:dyDescent="0.25">
      <c r="B19" s="14" t="s">
        <v>9</v>
      </c>
      <c r="C19" s="11" t="s">
        <v>4</v>
      </c>
      <c r="D19" s="18">
        <f>D16/$D$10-1</f>
        <v>7.9508181178149062E-2</v>
      </c>
    </row>
    <row r="20" spans="1:13" s="15" customFormat="1" ht="15" x14ac:dyDescent="0.25">
      <c r="B20" s="14" t="s">
        <v>10</v>
      </c>
      <c r="C20" s="11" t="s">
        <v>4</v>
      </c>
      <c r="D20" s="18">
        <f>D17/D10-1</f>
        <v>3.2603176588293925E-2</v>
      </c>
    </row>
    <row r="21" spans="1:13" s="15" customFormat="1" x14ac:dyDescent="0.2"/>
    <row r="22" spans="1:13" ht="21" customHeight="1" x14ac:dyDescent="0.3">
      <c r="A22" s="15"/>
      <c r="B22" s="69" t="s">
        <v>24</v>
      </c>
      <c r="C22" s="69"/>
      <c r="D22" s="69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12" customHeight="1" x14ac:dyDescent="0.2">
      <c r="A23" s="15"/>
      <c r="B23" s="15" t="s">
        <v>12</v>
      </c>
      <c r="C23" s="11" t="s">
        <v>4</v>
      </c>
      <c r="D23" s="52">
        <f>D9-1</f>
        <v>3</v>
      </c>
      <c r="E23" s="15"/>
      <c r="F23" s="15"/>
      <c r="G23" s="15"/>
      <c r="H23" s="15"/>
      <c r="I23" s="15"/>
      <c r="J23" s="15"/>
      <c r="K23" s="15"/>
      <c r="L23" s="15"/>
      <c r="M23" s="15"/>
    </row>
    <row r="24" spans="1:13" x14ac:dyDescent="0.2">
      <c r="A24" s="15"/>
      <c r="B24" s="19" t="s">
        <v>7</v>
      </c>
      <c r="C24" s="11" t="s">
        <v>4</v>
      </c>
      <c r="D24" s="17">
        <f>TINV(1-D3,D9-1)</f>
        <v>3.1824463052837078</v>
      </c>
      <c r="E24" s="15"/>
      <c r="F24" s="11"/>
      <c r="G24" s="11"/>
      <c r="H24" s="15"/>
      <c r="I24" s="15"/>
      <c r="J24" s="15"/>
      <c r="K24" s="15"/>
      <c r="L24" s="15"/>
      <c r="M24" s="15"/>
    </row>
    <row r="25" spans="1:13" x14ac:dyDescent="0.2">
      <c r="A25" s="15"/>
      <c r="B25" s="19" t="s">
        <v>8</v>
      </c>
      <c r="C25" s="21" t="s">
        <v>4</v>
      </c>
      <c r="D25" s="17">
        <f>TINV(1-D4,D9-1)</f>
        <v>1.4226252814618088</v>
      </c>
      <c r="E25" s="15"/>
      <c r="F25" s="15"/>
      <c r="G25" s="15"/>
      <c r="H25" s="15"/>
      <c r="I25" s="15"/>
      <c r="J25" s="15"/>
      <c r="K25" s="15"/>
      <c r="L25" s="15"/>
      <c r="M25" s="15"/>
    </row>
    <row r="26" spans="1:13" ht="14.25" customHeight="1" x14ac:dyDescent="0.2">
      <c r="A26" s="15"/>
      <c r="B26" s="22"/>
      <c r="C26" s="21" t="s">
        <v>4</v>
      </c>
      <c r="D26" s="12">
        <f>$D$10+D24*$D$11/SQRT($D$9)</f>
        <v>0.95268829090005569</v>
      </c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4.25" customHeight="1" x14ac:dyDescent="0.2">
      <c r="A27" s="15"/>
      <c r="B27" s="22"/>
      <c r="C27" s="21" t="s">
        <v>4</v>
      </c>
      <c r="D27" s="12">
        <f>$D$10+D25*$D$11/SQRT($D$9)</f>
        <v>0.8824520191686509</v>
      </c>
      <c r="E27" s="15"/>
      <c r="F27" s="15"/>
      <c r="G27" s="15"/>
      <c r="H27" s="15"/>
      <c r="I27" s="15"/>
      <c r="J27" s="15"/>
      <c r="K27" s="15"/>
      <c r="L27" s="15"/>
      <c r="M27" s="15"/>
    </row>
    <row r="28" spans="1:13" ht="6" customHeight="1" x14ac:dyDescent="0.25">
      <c r="A28" s="15"/>
      <c r="B28" s="13"/>
      <c r="C28" s="21"/>
      <c r="D28" s="12"/>
      <c r="E28" s="15"/>
      <c r="F28" s="15"/>
      <c r="G28" s="15"/>
      <c r="H28" s="15"/>
      <c r="I28" s="15"/>
      <c r="J28" s="15"/>
      <c r="K28" s="15"/>
      <c r="L28" s="15"/>
      <c r="M28" s="15"/>
    </row>
    <row r="29" spans="1:13" ht="15" x14ac:dyDescent="0.25">
      <c r="A29" s="15"/>
      <c r="B29" s="14" t="s">
        <v>9</v>
      </c>
      <c r="C29" s="11" t="s">
        <v>4</v>
      </c>
      <c r="D29" s="18">
        <f>D26/$D$10-1</f>
        <v>0.15383163175387726</v>
      </c>
      <c r="E29" s="15"/>
      <c r="F29" s="15"/>
      <c r="G29" s="15"/>
      <c r="H29" s="15"/>
      <c r="I29" s="15"/>
      <c r="J29" s="15"/>
      <c r="K29" s="15"/>
      <c r="L29" s="15"/>
      <c r="M29" s="15"/>
    </row>
    <row r="30" spans="1:13" ht="15" x14ac:dyDescent="0.25">
      <c r="A30" s="15"/>
      <c r="B30" s="14" t="s">
        <v>10</v>
      </c>
      <c r="C30" s="11" t="s">
        <v>4</v>
      </c>
      <c r="D30" s="18">
        <f>D27/D10-1</f>
        <v>6.8766209207755891E-2</v>
      </c>
      <c r="E30" s="15"/>
      <c r="F30" s="15"/>
      <c r="G30" s="15"/>
      <c r="H30" s="15"/>
      <c r="I30" s="15"/>
      <c r="J30" s="15"/>
      <c r="K30" s="15"/>
      <c r="L30" s="15"/>
      <c r="M30" s="15"/>
    </row>
    <row r="31" spans="1:13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 ht="27" x14ac:dyDescent="0.35">
      <c r="A33" s="15"/>
      <c r="B33" s="53" t="s">
        <v>36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 ht="15" x14ac:dyDescent="0.25">
      <c r="A35" s="15"/>
      <c r="B35" s="65" t="s">
        <v>0</v>
      </c>
      <c r="C35" s="66"/>
      <c r="D35" s="2">
        <v>2012</v>
      </c>
      <c r="E35" s="2">
        <v>2013</v>
      </c>
      <c r="F35" s="2">
        <v>2014</v>
      </c>
      <c r="G35" s="2">
        <v>2015</v>
      </c>
      <c r="H35" s="2">
        <v>2016</v>
      </c>
      <c r="J35" s="15"/>
      <c r="K35" s="15"/>
      <c r="L35" s="15"/>
    </row>
    <row r="36" spans="1:13" ht="15" x14ac:dyDescent="0.25">
      <c r="A36" s="15"/>
      <c r="B36" s="67" t="s">
        <v>1</v>
      </c>
      <c r="C36" s="68"/>
      <c r="D36" s="27">
        <v>0.74936653218181126</v>
      </c>
      <c r="E36" s="27">
        <v>0.7705898028074426</v>
      </c>
      <c r="F36" s="50">
        <v>0.86285649966041955</v>
      </c>
      <c r="G36" s="50">
        <v>0.91988147423116606</v>
      </c>
      <c r="H36" s="50">
        <v>0.74865273919708819</v>
      </c>
    </row>
    <row r="37" spans="1:13" ht="15" x14ac:dyDescent="0.25">
      <c r="A37" s="15"/>
      <c r="B37" s="8"/>
      <c r="C37" s="8"/>
      <c r="D37" s="9"/>
      <c r="E37" s="9"/>
      <c r="F37" s="9"/>
      <c r="G37" s="9"/>
      <c r="H37" s="9"/>
    </row>
    <row r="38" spans="1:13" x14ac:dyDescent="0.2">
      <c r="A38" s="15"/>
      <c r="B38" s="19" t="s">
        <v>11</v>
      </c>
      <c r="C38" s="11" t="s">
        <v>4</v>
      </c>
      <c r="D38" s="52">
        <f>COUNT(D36:H36)</f>
        <v>5</v>
      </c>
      <c r="E38" s="15"/>
      <c r="F38" s="15"/>
      <c r="G38" s="15"/>
      <c r="H38" s="15"/>
    </row>
    <row r="39" spans="1:13" x14ac:dyDescent="0.2">
      <c r="A39" s="15"/>
      <c r="B39" s="20" t="s">
        <v>2</v>
      </c>
      <c r="C39" s="23" t="s">
        <v>4</v>
      </c>
      <c r="D39" s="10">
        <f>AVERAGE(D36:H36)</f>
        <v>0.81026940961558547</v>
      </c>
      <c r="E39" s="15"/>
      <c r="F39" s="15"/>
      <c r="G39" s="15"/>
      <c r="H39" s="15"/>
    </row>
    <row r="40" spans="1:13" x14ac:dyDescent="0.2">
      <c r="A40" s="15"/>
      <c r="B40" s="20" t="s">
        <v>3</v>
      </c>
      <c r="C40" s="23" t="s">
        <v>4</v>
      </c>
      <c r="D40" s="10">
        <f>SQRT(VAR(D36:H36))</f>
        <v>7.7234144810274102E-2</v>
      </c>
      <c r="E40" s="15"/>
      <c r="F40" s="15"/>
      <c r="G40" s="15"/>
      <c r="H40" s="15"/>
    </row>
    <row r="41" spans="1:13" x14ac:dyDescent="0.2">
      <c r="A41" s="15"/>
      <c r="B41" s="20"/>
      <c r="C41" s="23"/>
      <c r="D41" s="10"/>
      <c r="E41" s="15"/>
      <c r="F41" s="15"/>
      <c r="G41" s="15"/>
      <c r="H41" s="15"/>
    </row>
    <row r="42" spans="1:13" ht="20.25" x14ac:dyDescent="0.3">
      <c r="A42" s="15"/>
      <c r="B42" s="69" t="s">
        <v>23</v>
      </c>
      <c r="C42" s="69"/>
      <c r="D42" s="69"/>
      <c r="E42" s="15"/>
      <c r="F42" s="15"/>
      <c r="G42" s="15"/>
      <c r="H42" s="15"/>
    </row>
    <row r="43" spans="1:13" x14ac:dyDescent="0.2">
      <c r="A43" s="15"/>
      <c r="B43" s="19" t="s">
        <v>20</v>
      </c>
      <c r="C43" s="11" t="s">
        <v>4</v>
      </c>
      <c r="D43" s="17">
        <f>_xlfn.NORM.INV(D3,0,1)</f>
        <v>1.6448536269514715</v>
      </c>
      <c r="E43" s="15"/>
      <c r="F43" s="15"/>
      <c r="G43" s="15"/>
      <c r="H43" s="15"/>
    </row>
    <row r="44" spans="1:13" x14ac:dyDescent="0.2">
      <c r="A44" s="15"/>
      <c r="B44" s="19" t="s">
        <v>21</v>
      </c>
      <c r="C44" s="21" t="s">
        <v>4</v>
      </c>
      <c r="D44" s="17">
        <f>_xlfn.NORM.INV(D4,0,1)</f>
        <v>0.67448975019608193</v>
      </c>
      <c r="E44" s="15"/>
      <c r="F44" s="15"/>
      <c r="G44" s="15"/>
      <c r="H44" s="15"/>
    </row>
    <row r="45" spans="1:13" x14ac:dyDescent="0.2">
      <c r="A45" s="15"/>
      <c r="B45" s="22"/>
      <c r="C45" s="21" t="s">
        <v>4</v>
      </c>
      <c r="D45" s="12">
        <f>$D$39+D43*$D$40/SQRT($D$38)</f>
        <v>0.86708291640249457</v>
      </c>
      <c r="E45" s="15"/>
      <c r="F45" s="15"/>
      <c r="G45" s="15"/>
      <c r="H45" s="15"/>
    </row>
    <row r="46" spans="1:13" x14ac:dyDescent="0.2">
      <c r="A46" s="15"/>
      <c r="B46" s="22"/>
      <c r="C46" s="21" t="s">
        <v>4</v>
      </c>
      <c r="D46" s="12">
        <f>$D$39+D44*$D$40/SQRT($D$38)</f>
        <v>0.83356639323320214</v>
      </c>
      <c r="E46" s="15"/>
      <c r="F46" s="15"/>
      <c r="G46" s="15"/>
      <c r="H46" s="15"/>
    </row>
    <row r="47" spans="1:13" ht="15" x14ac:dyDescent="0.25">
      <c r="A47" s="15"/>
      <c r="B47" s="13"/>
      <c r="C47" s="21"/>
      <c r="D47" s="12"/>
      <c r="E47" s="15"/>
      <c r="F47" s="15"/>
      <c r="G47" s="15"/>
      <c r="H47" s="15"/>
    </row>
    <row r="48" spans="1:13" ht="15" x14ac:dyDescent="0.25">
      <c r="A48" s="15"/>
      <c r="B48" s="14" t="s">
        <v>9</v>
      </c>
      <c r="C48" s="11" t="s">
        <v>4</v>
      </c>
      <c r="D48" s="18">
        <f>D45/$D$39-1</f>
        <v>7.0116810671481566E-2</v>
      </c>
      <c r="E48" s="15"/>
      <c r="F48" s="15"/>
      <c r="G48" s="15"/>
      <c r="H48" s="15"/>
    </row>
    <row r="49" spans="1:8" ht="15" x14ac:dyDescent="0.25">
      <c r="A49" s="15"/>
      <c r="B49" s="14" t="s">
        <v>10</v>
      </c>
      <c r="C49" s="11" t="s">
        <v>4</v>
      </c>
      <c r="D49" s="18">
        <f>D46/D39-1</f>
        <v>2.8752145078103641E-2</v>
      </c>
      <c r="E49" s="15"/>
      <c r="F49" s="15"/>
      <c r="G49" s="15"/>
      <c r="H49" s="15"/>
    </row>
    <row r="50" spans="1:8" x14ac:dyDescent="0.2">
      <c r="A50" s="15"/>
      <c r="B50" s="15"/>
      <c r="C50" s="15"/>
      <c r="D50" s="15"/>
      <c r="E50" s="15"/>
      <c r="F50" s="15"/>
      <c r="G50" s="15"/>
      <c r="H50" s="15"/>
    </row>
    <row r="51" spans="1:8" ht="20.25" x14ac:dyDescent="0.3">
      <c r="A51" s="15"/>
      <c r="B51" s="69" t="s">
        <v>24</v>
      </c>
      <c r="C51" s="69"/>
      <c r="D51" s="69"/>
      <c r="E51" s="15"/>
      <c r="F51" s="15"/>
      <c r="G51" s="15"/>
      <c r="H51" s="15"/>
    </row>
    <row r="52" spans="1:8" x14ac:dyDescent="0.2">
      <c r="A52" s="15"/>
      <c r="B52" s="15" t="s">
        <v>12</v>
      </c>
      <c r="C52" s="11" t="s">
        <v>4</v>
      </c>
      <c r="D52" s="52">
        <f>D38-1</f>
        <v>4</v>
      </c>
      <c r="E52" s="15"/>
      <c r="F52" s="15"/>
      <c r="G52" s="15"/>
      <c r="H52" s="15"/>
    </row>
    <row r="53" spans="1:8" x14ac:dyDescent="0.2">
      <c r="A53" s="15"/>
      <c r="B53" s="19" t="s">
        <v>7</v>
      </c>
      <c r="C53" s="11" t="s">
        <v>4</v>
      </c>
      <c r="D53" s="17">
        <f>TINV(1-D3,D38-1)</f>
        <v>2.776445105197793</v>
      </c>
      <c r="E53" s="15"/>
      <c r="F53" s="11"/>
      <c r="G53" s="11"/>
      <c r="H53" s="15"/>
    </row>
    <row r="54" spans="1:8" x14ac:dyDescent="0.2">
      <c r="A54" s="15"/>
      <c r="B54" s="19" t="s">
        <v>8</v>
      </c>
      <c r="C54" s="21" t="s">
        <v>4</v>
      </c>
      <c r="D54" s="17">
        <f>TINV(1-D4,D38-1)</f>
        <v>1.3443975555090908</v>
      </c>
      <c r="E54" s="15"/>
      <c r="F54" s="15"/>
      <c r="G54" s="15"/>
      <c r="H54" s="15"/>
    </row>
    <row r="55" spans="1:8" x14ac:dyDescent="0.2">
      <c r="A55" s="15"/>
      <c r="B55" s="22"/>
      <c r="C55" s="21" t="s">
        <v>4</v>
      </c>
      <c r="D55" s="12">
        <f>$D$39+D53*$D$40/SQRT($D$38)</f>
        <v>0.90616826665855887</v>
      </c>
      <c r="E55" s="15"/>
      <c r="F55" s="15"/>
      <c r="G55" s="15"/>
      <c r="H55" s="15"/>
    </row>
    <row r="56" spans="1:8" x14ac:dyDescent="0.2">
      <c r="A56" s="15"/>
      <c r="B56" s="22"/>
      <c r="C56" s="21" t="s">
        <v>4</v>
      </c>
      <c r="D56" s="12">
        <f>$D$39+D54*$D$40/SQRT($D$38)</f>
        <v>0.85670511574329744</v>
      </c>
      <c r="E56" s="15"/>
      <c r="F56" s="15"/>
      <c r="G56" s="15"/>
      <c r="H56" s="15"/>
    </row>
    <row r="57" spans="1:8" ht="15" x14ac:dyDescent="0.25">
      <c r="A57" s="15"/>
      <c r="B57" s="13"/>
      <c r="C57" s="21"/>
      <c r="D57" s="12"/>
      <c r="E57" s="15"/>
      <c r="F57" s="15"/>
      <c r="G57" s="15"/>
      <c r="H57" s="15"/>
    </row>
    <row r="58" spans="1:8" ht="15" x14ac:dyDescent="0.25">
      <c r="A58" s="15"/>
      <c r="B58" s="14" t="s">
        <v>9</v>
      </c>
      <c r="C58" s="11" t="s">
        <v>4</v>
      </c>
      <c r="D58" s="18">
        <f>D55/$D$39-1</f>
        <v>0.1183542855066817</v>
      </c>
      <c r="E58" s="15"/>
      <c r="F58" s="15"/>
      <c r="G58" s="15"/>
      <c r="H58" s="15"/>
    </row>
    <row r="59" spans="1:8" ht="15" x14ac:dyDescent="0.25">
      <c r="A59" s="15"/>
      <c r="B59" s="14" t="s">
        <v>10</v>
      </c>
      <c r="C59" s="11" t="s">
        <v>4</v>
      </c>
      <c r="D59" s="18">
        <f>D56/D39-1</f>
        <v>5.7308971036858392E-2</v>
      </c>
      <c r="E59" s="15"/>
      <c r="F59" s="15"/>
      <c r="G59" s="15"/>
      <c r="H59" s="15"/>
    </row>
    <row r="60" spans="1:8" x14ac:dyDescent="0.2">
      <c r="A60" s="15"/>
      <c r="B60" s="15"/>
      <c r="C60" s="15"/>
      <c r="D60" s="15"/>
      <c r="E60" s="15"/>
      <c r="F60" s="15"/>
      <c r="G60" s="15"/>
      <c r="H60" s="15"/>
    </row>
  </sheetData>
  <mergeCells count="9">
    <mergeCell ref="B36:C36"/>
    <mergeCell ref="B42:D42"/>
    <mergeCell ref="B51:D51"/>
    <mergeCell ref="A1:H2"/>
    <mergeCell ref="B6:C6"/>
    <mergeCell ref="B7:C7"/>
    <mergeCell ref="B13:D13"/>
    <mergeCell ref="B22:D22"/>
    <mergeCell ref="B35:C3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31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6"/>
  <sheetViews>
    <sheetView view="pageBreakPreview" topLeftCell="A213" zoomScale="130" zoomScaleNormal="100" zoomScaleSheetLayoutView="130" workbookViewId="0">
      <selection activeCell="D247" sqref="D247"/>
    </sheetView>
  </sheetViews>
  <sheetFormatPr defaultRowHeight="14.25" x14ac:dyDescent="0.2"/>
  <cols>
    <col min="1" max="1" width="2.85546875" style="15" customWidth="1"/>
    <col min="2" max="2" width="25.28515625" style="15" customWidth="1"/>
    <col min="3" max="3" width="2.42578125" style="15" customWidth="1"/>
    <col min="4" max="4" width="10.5703125" style="15" customWidth="1"/>
    <col min="5" max="5" width="9.85546875" style="15" bestFit="1" customWidth="1"/>
    <col min="6" max="16384" width="9.140625" style="15"/>
  </cols>
  <sheetData>
    <row r="1" spans="1:15" ht="15" customHeight="1" x14ac:dyDescent="0.2">
      <c r="A1" s="64" t="s">
        <v>22</v>
      </c>
      <c r="B1" s="64"/>
      <c r="C1" s="64"/>
      <c r="D1" s="64"/>
      <c r="E1" s="64"/>
      <c r="F1" s="64"/>
      <c r="G1" s="64"/>
      <c r="H1" s="64"/>
      <c r="I1" s="64"/>
      <c r="J1" s="64"/>
      <c r="K1" s="42"/>
      <c r="L1" s="42"/>
      <c r="M1" s="42"/>
      <c r="N1" s="42"/>
      <c r="O1" s="42"/>
    </row>
    <row r="2" spans="1:15" ht="15" customHeight="1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42"/>
      <c r="L2" s="42"/>
      <c r="M2" s="42"/>
      <c r="N2" s="42"/>
      <c r="O2" s="42"/>
    </row>
    <row r="3" spans="1:15" ht="20.25" customHeight="1" x14ac:dyDescent="0.2">
      <c r="A3" s="51"/>
      <c r="B3" s="3" t="s">
        <v>5</v>
      </c>
      <c r="C3" s="11" t="s">
        <v>4</v>
      </c>
      <c r="D3" s="5">
        <v>0.95</v>
      </c>
      <c r="E3" s="6"/>
      <c r="F3" s="6"/>
      <c r="G3" s="6"/>
      <c r="H3" s="6"/>
      <c r="I3" s="6"/>
      <c r="J3" s="6"/>
      <c r="K3" s="6"/>
      <c r="L3" s="6"/>
    </row>
    <row r="4" spans="1:15" ht="14.25" customHeight="1" x14ac:dyDescent="0.2">
      <c r="B4" s="3" t="s">
        <v>6</v>
      </c>
      <c r="C4" s="4" t="s">
        <v>4</v>
      </c>
      <c r="D4" s="5">
        <v>0.75</v>
      </c>
      <c r="E4" s="6"/>
      <c r="F4" s="6"/>
      <c r="G4" s="6"/>
      <c r="H4" s="51"/>
      <c r="I4" s="51"/>
      <c r="J4" s="51"/>
      <c r="K4" s="51"/>
      <c r="L4" s="51"/>
    </row>
    <row r="6" spans="1:15" ht="15" x14ac:dyDescent="0.25">
      <c r="B6" s="65" t="s">
        <v>0</v>
      </c>
      <c r="C6" s="66"/>
      <c r="D6" s="2">
        <v>2012</v>
      </c>
      <c r="E6" s="2">
        <v>2013</v>
      </c>
      <c r="F6" s="2">
        <v>2014</v>
      </c>
      <c r="G6" s="2">
        <v>2015</v>
      </c>
    </row>
    <row r="7" spans="1:15" ht="15" x14ac:dyDescent="0.25">
      <c r="B7" s="67" t="s">
        <v>1</v>
      </c>
      <c r="C7" s="68"/>
      <c r="D7" s="27">
        <v>0.74936653218181126</v>
      </c>
      <c r="E7" s="27">
        <v>0.7705898028074426</v>
      </c>
      <c r="F7" s="50">
        <v>0.86285649966041955</v>
      </c>
      <c r="G7" s="50">
        <v>0.91988147423116606</v>
      </c>
    </row>
    <row r="8" spans="1:15" x14ac:dyDescent="0.2">
      <c r="B8" s="9"/>
    </row>
    <row r="9" spans="1:15" ht="15" x14ac:dyDescent="0.25">
      <c r="B9" s="28" t="s">
        <v>14</v>
      </c>
      <c r="D9" s="48"/>
      <c r="E9" s="48"/>
      <c r="F9" s="48"/>
      <c r="G9" s="48"/>
      <c r="H9" s="32"/>
      <c r="I9" s="38">
        <v>0.8</v>
      </c>
      <c r="J9" s="38">
        <v>0.9</v>
      </c>
    </row>
    <row r="10" spans="1:15" x14ac:dyDescent="0.2">
      <c r="B10" s="76" t="s">
        <v>15</v>
      </c>
      <c r="C10" s="76"/>
      <c r="D10" s="29">
        <v>0.75</v>
      </c>
      <c r="E10" s="29">
        <v>0.77</v>
      </c>
      <c r="F10" s="29">
        <v>0.86</v>
      </c>
      <c r="G10" s="29">
        <v>0.92</v>
      </c>
      <c r="H10" s="39"/>
    </row>
    <row r="11" spans="1:15" x14ac:dyDescent="0.2">
      <c r="B11" s="76" t="s">
        <v>17</v>
      </c>
      <c r="C11" s="76"/>
      <c r="D11" s="30">
        <v>1</v>
      </c>
      <c r="E11" s="30">
        <v>1</v>
      </c>
      <c r="F11" s="30">
        <v>1</v>
      </c>
      <c r="G11" s="44">
        <v>1</v>
      </c>
      <c r="H11" s="57"/>
    </row>
    <row r="12" spans="1:15" x14ac:dyDescent="0.2">
      <c r="B12" s="76" t="s">
        <v>16</v>
      </c>
      <c r="C12" s="76"/>
      <c r="D12" s="26">
        <v>0.25</v>
      </c>
      <c r="E12" s="26">
        <v>0.5</v>
      </c>
      <c r="F12" s="26">
        <v>0.75</v>
      </c>
      <c r="G12" s="26">
        <v>1</v>
      </c>
      <c r="H12" s="41"/>
    </row>
    <row r="13" spans="1:15" x14ac:dyDescent="0.2">
      <c r="B13" s="10"/>
      <c r="C13" s="10"/>
      <c r="D13" s="32"/>
      <c r="E13" s="32"/>
      <c r="F13" s="32"/>
      <c r="G13" s="32"/>
      <c r="H13" s="32"/>
      <c r="I13" s="32"/>
      <c r="J13" s="32"/>
      <c r="K13" s="33"/>
      <c r="L13" s="33"/>
    </row>
    <row r="14" spans="1:15" x14ac:dyDescent="0.2">
      <c r="B14" s="33"/>
      <c r="E14" s="43"/>
      <c r="F14" s="43"/>
      <c r="G14" s="43"/>
      <c r="H14" s="43"/>
      <c r="I14" s="34"/>
      <c r="K14" s="40"/>
      <c r="L14" s="40"/>
      <c r="M14" s="40"/>
    </row>
    <row r="15" spans="1:15" x14ac:dyDescent="0.2">
      <c r="B15" s="75" t="s">
        <v>25</v>
      </c>
      <c r="C15" s="73" t="s">
        <v>18</v>
      </c>
      <c r="D15" s="74"/>
      <c r="E15" s="47">
        <v>0.38430510316446131</v>
      </c>
      <c r="F15" s="47">
        <v>0.93999019115678994</v>
      </c>
      <c r="G15" s="47">
        <v>0.89755688021138047</v>
      </c>
      <c r="H15" s="47">
        <v>0.991497986971693</v>
      </c>
      <c r="I15" s="35"/>
      <c r="J15" s="41"/>
      <c r="K15" s="33"/>
      <c r="L15" s="33"/>
    </row>
    <row r="16" spans="1:15" x14ac:dyDescent="0.2">
      <c r="B16" s="75"/>
      <c r="C16" s="71" t="s">
        <v>19</v>
      </c>
      <c r="D16" s="72"/>
      <c r="E16" s="25">
        <f>IF(E15&lt;=$D$12,$D$10,IF(E15&lt;=$E$12,$E$10,IF(E15&lt;=$F$12,$F$10,IF(E15&lt;=$G$12,$G$10))))</f>
        <v>0.77</v>
      </c>
      <c r="F16" s="25">
        <f t="shared" ref="F16:H16" si="0">IF(F15&lt;=$D$12,$D$10,IF(F15&lt;=$E$12,$E$10,IF(F15&lt;=$F$12,$F$10,IF(F15&lt;=$G$12,$G$10))))</f>
        <v>0.92</v>
      </c>
      <c r="G16" s="25">
        <f t="shared" si="0"/>
        <v>0.92</v>
      </c>
      <c r="H16" s="25">
        <f t="shared" si="0"/>
        <v>0.92</v>
      </c>
      <c r="I16" s="36">
        <f>AVERAGE(E16:H16)</f>
        <v>0.88249999999999995</v>
      </c>
    </row>
    <row r="17" spans="2:9" x14ac:dyDescent="0.2">
      <c r="B17" s="75" t="s">
        <v>26</v>
      </c>
      <c r="C17" s="73" t="s">
        <v>18</v>
      </c>
      <c r="D17" s="74"/>
      <c r="E17" s="47">
        <v>0.71763371570713042</v>
      </c>
      <c r="F17" s="47">
        <v>0.12079481812089887</v>
      </c>
      <c r="G17" s="47">
        <v>0.72483213086168274</v>
      </c>
      <c r="H17" s="47">
        <v>0.37644086753301531</v>
      </c>
      <c r="I17" s="37"/>
    </row>
    <row r="18" spans="2:9" x14ac:dyDescent="0.2">
      <c r="B18" s="75"/>
      <c r="C18" s="71" t="s">
        <v>19</v>
      </c>
      <c r="D18" s="72"/>
      <c r="E18" s="25">
        <f>IF(E17&lt;=$D$12,$D$10,IF(E17&lt;=$E$12,$E$10,IF(E17&lt;=$F$12,$F$10,IF(E17&lt;=$G$12,$G$10))))</f>
        <v>0.86</v>
      </c>
      <c r="F18" s="25">
        <f t="shared" ref="F18" si="1">IF(F17&lt;=$D$12,$D$10,IF(F17&lt;=$E$12,$E$10,IF(F17&lt;=$F$12,$F$10,IF(F17&lt;=$G$12,$G$10))))</f>
        <v>0.75</v>
      </c>
      <c r="G18" s="25">
        <f t="shared" ref="G18" si="2">IF(G17&lt;=$D$12,$D$10,IF(G17&lt;=$E$12,$E$10,IF(G17&lt;=$F$12,$F$10,IF(G17&lt;=$G$12,$G$10))))</f>
        <v>0.86</v>
      </c>
      <c r="H18" s="25">
        <f t="shared" ref="H18" si="3">IF(H17&lt;=$D$12,$D$10,IF(H17&lt;=$E$12,$E$10,IF(H17&lt;=$F$12,$F$10,IF(H17&lt;=$G$12,$G$10))))</f>
        <v>0.77</v>
      </c>
      <c r="I18" s="36">
        <f>AVERAGE(E18:H18)</f>
        <v>0.80999999999999994</v>
      </c>
    </row>
    <row r="19" spans="2:9" x14ac:dyDescent="0.2">
      <c r="B19" s="75" t="s">
        <v>27</v>
      </c>
      <c r="C19" s="73" t="s">
        <v>18</v>
      </c>
      <c r="D19" s="74"/>
      <c r="E19" s="47">
        <v>0.38364498230986555</v>
      </c>
      <c r="F19" s="47">
        <v>0.12544925778434524</v>
      </c>
      <c r="G19" s="47">
        <v>4.4492717260656844E-3</v>
      </c>
      <c r="H19" s="47">
        <v>0.395455077173129</v>
      </c>
      <c r="I19" s="37"/>
    </row>
    <row r="20" spans="2:9" x14ac:dyDescent="0.2">
      <c r="B20" s="75"/>
      <c r="C20" s="71" t="s">
        <v>19</v>
      </c>
      <c r="D20" s="72"/>
      <c r="E20" s="25">
        <f>IF(E19&lt;=$D$12,$D$10,IF(E19&lt;=$E$12,$E$10,IF(E19&lt;=$F$12,$F$10,IF(E19&lt;=$G$12,$G$10))))</f>
        <v>0.77</v>
      </c>
      <c r="F20" s="25">
        <f t="shared" ref="F20" si="4">IF(F19&lt;=$D$12,$D$10,IF(F19&lt;=$E$12,$E$10,IF(F19&lt;=$F$12,$F$10,IF(F19&lt;=$G$12,$G$10))))</f>
        <v>0.75</v>
      </c>
      <c r="G20" s="25">
        <f t="shared" ref="G20" si="5">IF(G19&lt;=$D$12,$D$10,IF(G19&lt;=$E$12,$E$10,IF(G19&lt;=$F$12,$F$10,IF(G19&lt;=$G$12,$G$10))))</f>
        <v>0.75</v>
      </c>
      <c r="H20" s="25">
        <f t="shared" ref="H20" si="6">IF(H19&lt;=$D$12,$D$10,IF(H19&lt;=$E$12,$E$10,IF(H19&lt;=$F$12,$F$10,IF(H19&lt;=$G$12,$G$10))))</f>
        <v>0.77</v>
      </c>
      <c r="I20" s="36">
        <f>AVERAGE(E20:H20)</f>
        <v>0.76</v>
      </c>
    </row>
    <row r="21" spans="2:9" x14ac:dyDescent="0.2">
      <c r="B21" s="75" t="s">
        <v>28</v>
      </c>
      <c r="C21" s="73" t="s">
        <v>18</v>
      </c>
      <c r="D21" s="74"/>
      <c r="E21" s="47">
        <v>0.63805936447047873</v>
      </c>
      <c r="F21" s="47">
        <v>0.44842874013403933</v>
      </c>
      <c r="G21" s="47">
        <v>0.26282637624574967</v>
      </c>
      <c r="H21" s="47">
        <v>0.23792289990151083</v>
      </c>
      <c r="I21" s="37"/>
    </row>
    <row r="22" spans="2:9" x14ac:dyDescent="0.2">
      <c r="B22" s="75"/>
      <c r="C22" s="71" t="s">
        <v>19</v>
      </c>
      <c r="D22" s="72"/>
      <c r="E22" s="25">
        <f>IF(E21&lt;=$D$12,$D$10,IF(E21&lt;=$E$12,$E$10,IF(E21&lt;=$F$12,$F$10,IF(E21&lt;=$G$12,$G$10))))</f>
        <v>0.86</v>
      </c>
      <c r="F22" s="25">
        <f t="shared" ref="F22" si="7">IF(F21&lt;=$D$12,$D$10,IF(F21&lt;=$E$12,$E$10,IF(F21&lt;=$F$12,$F$10,IF(F21&lt;=$G$12,$G$10))))</f>
        <v>0.77</v>
      </c>
      <c r="G22" s="25">
        <f t="shared" ref="G22" si="8">IF(G21&lt;=$D$12,$D$10,IF(G21&lt;=$E$12,$E$10,IF(G21&lt;=$F$12,$F$10,IF(G21&lt;=$G$12,$G$10))))</f>
        <v>0.77</v>
      </c>
      <c r="H22" s="25">
        <f t="shared" ref="H22" si="9">IF(H21&lt;=$D$12,$D$10,IF(H21&lt;=$E$12,$E$10,IF(H21&lt;=$F$12,$F$10,IF(H21&lt;=$G$12,$G$10))))</f>
        <v>0.75</v>
      </c>
      <c r="I22" s="36">
        <f>AVERAGE(E22:H22)</f>
        <v>0.78749999999999998</v>
      </c>
    </row>
    <row r="23" spans="2:9" x14ac:dyDescent="0.2">
      <c r="B23" s="75" t="s">
        <v>29</v>
      </c>
      <c r="C23" s="73" t="s">
        <v>18</v>
      </c>
      <c r="D23" s="74"/>
      <c r="E23" s="47">
        <v>2.5176244792664559E-2</v>
      </c>
      <c r="F23" s="47">
        <v>0.90423052111289925</v>
      </c>
      <c r="G23" s="47">
        <v>0.62004379258288145</v>
      </c>
      <c r="H23" s="47">
        <v>0.92766576429636527</v>
      </c>
      <c r="I23" s="37"/>
    </row>
    <row r="24" spans="2:9" x14ac:dyDescent="0.2">
      <c r="B24" s="75"/>
      <c r="C24" s="71" t="s">
        <v>19</v>
      </c>
      <c r="D24" s="72"/>
      <c r="E24" s="25">
        <f>IF(E23&lt;=$D$12,$D$10,IF(E23&lt;=$E$12,$E$10,IF(E23&lt;=$F$12,$F$10,IF(E23&lt;=$G$12,$G$10))))</f>
        <v>0.75</v>
      </c>
      <c r="F24" s="25">
        <f t="shared" ref="F24" si="10">IF(F23&lt;=$D$12,$D$10,IF(F23&lt;=$E$12,$E$10,IF(F23&lt;=$F$12,$F$10,IF(F23&lt;=$G$12,$G$10))))</f>
        <v>0.92</v>
      </c>
      <c r="G24" s="25">
        <f t="shared" ref="G24" si="11">IF(G23&lt;=$D$12,$D$10,IF(G23&lt;=$E$12,$E$10,IF(G23&lt;=$F$12,$F$10,IF(G23&lt;=$G$12,$G$10))))</f>
        <v>0.86</v>
      </c>
      <c r="H24" s="25">
        <f t="shared" ref="H24" si="12">IF(H23&lt;=$D$12,$D$10,IF(H23&lt;=$E$12,$E$10,IF(H23&lt;=$F$12,$F$10,IF(H23&lt;=$G$12,$G$10))))</f>
        <v>0.92</v>
      </c>
      <c r="I24" s="36">
        <f>AVERAGE(E24:H24)</f>
        <v>0.86249999999999993</v>
      </c>
    </row>
    <row r="25" spans="2:9" x14ac:dyDescent="0.2">
      <c r="B25" s="75" t="s">
        <v>30</v>
      </c>
      <c r="C25" s="73" t="s">
        <v>18</v>
      </c>
      <c r="D25" s="74"/>
      <c r="E25" s="47">
        <v>7.20155207151979E-2</v>
      </c>
      <c r="F25" s="47">
        <v>0.95763815311133371</v>
      </c>
      <c r="G25" s="47">
        <v>0.30660753934999263</v>
      </c>
      <c r="H25" s="47">
        <v>0.77535981935653697</v>
      </c>
      <c r="I25" s="37"/>
    </row>
    <row r="26" spans="2:9" x14ac:dyDescent="0.2">
      <c r="B26" s="75"/>
      <c r="C26" s="71" t="s">
        <v>19</v>
      </c>
      <c r="D26" s="72"/>
      <c r="E26" s="25">
        <f>IF(E25&lt;=$D$12,$D$10,IF(E25&lt;=$E$12,$E$10,IF(E25&lt;=$F$12,$F$10,IF(E25&lt;=$G$12,$G$10))))</f>
        <v>0.75</v>
      </c>
      <c r="F26" s="25">
        <f t="shared" ref="F26" si="13">IF(F25&lt;=$D$12,$D$10,IF(F25&lt;=$E$12,$E$10,IF(F25&lt;=$F$12,$F$10,IF(F25&lt;=$G$12,$G$10))))</f>
        <v>0.92</v>
      </c>
      <c r="G26" s="25">
        <f t="shared" ref="G26" si="14">IF(G25&lt;=$D$12,$D$10,IF(G25&lt;=$E$12,$E$10,IF(G25&lt;=$F$12,$F$10,IF(G25&lt;=$G$12,$G$10))))</f>
        <v>0.77</v>
      </c>
      <c r="H26" s="25">
        <f t="shared" ref="H26" si="15">IF(H25&lt;=$D$12,$D$10,IF(H25&lt;=$E$12,$E$10,IF(H25&lt;=$F$12,$F$10,IF(H25&lt;=$G$12,$G$10))))</f>
        <v>0.92</v>
      </c>
      <c r="I26" s="36">
        <f>AVERAGE(E26:H26)</f>
        <v>0.84</v>
      </c>
    </row>
    <row r="27" spans="2:9" x14ac:dyDescent="0.2">
      <c r="B27" s="75" t="s">
        <v>31</v>
      </c>
      <c r="C27" s="73" t="s">
        <v>18</v>
      </c>
      <c r="D27" s="74"/>
      <c r="E27" s="47">
        <v>0.18555477993591529</v>
      </c>
      <c r="F27" s="47">
        <v>0.31936851196808114</v>
      </c>
      <c r="G27" s="47">
        <v>0.51776227966758104</v>
      </c>
      <c r="H27" s="47">
        <v>0.74020255181695893</v>
      </c>
      <c r="I27" s="37"/>
    </row>
    <row r="28" spans="2:9" x14ac:dyDescent="0.2">
      <c r="B28" s="75"/>
      <c r="C28" s="71" t="s">
        <v>19</v>
      </c>
      <c r="D28" s="72"/>
      <c r="E28" s="25">
        <f>IF(E27&lt;=$D$12,$D$10,IF(E27&lt;=$E$12,$E$10,IF(E27&lt;=$F$12,$F$10,IF(E27&lt;=$G$12,$G$10))))</f>
        <v>0.75</v>
      </c>
      <c r="F28" s="25">
        <f t="shared" ref="F28" si="16">IF(F27&lt;=$D$12,$D$10,IF(F27&lt;=$E$12,$E$10,IF(F27&lt;=$F$12,$F$10,IF(F27&lt;=$G$12,$G$10))))</f>
        <v>0.77</v>
      </c>
      <c r="G28" s="25">
        <f t="shared" ref="G28" si="17">IF(G27&lt;=$D$12,$D$10,IF(G27&lt;=$E$12,$E$10,IF(G27&lt;=$F$12,$F$10,IF(G27&lt;=$G$12,$G$10))))</f>
        <v>0.86</v>
      </c>
      <c r="H28" s="25">
        <f t="shared" ref="H28" si="18">IF(H27&lt;=$D$12,$D$10,IF(H27&lt;=$E$12,$E$10,IF(H27&lt;=$F$12,$F$10,IF(H27&lt;=$G$12,$G$10))))</f>
        <v>0.86</v>
      </c>
      <c r="I28" s="36">
        <f>AVERAGE(E28:H28)</f>
        <v>0.80999999999999994</v>
      </c>
    </row>
    <row r="29" spans="2:9" x14ac:dyDescent="0.2">
      <c r="B29" s="75" t="s">
        <v>32</v>
      </c>
      <c r="C29" s="73" t="s">
        <v>18</v>
      </c>
      <c r="D29" s="74"/>
      <c r="E29" s="47">
        <v>0.33370397869371737</v>
      </c>
      <c r="F29" s="47">
        <v>2.7304157184383393E-2</v>
      </c>
      <c r="G29" s="47">
        <v>0.62847838382115118</v>
      </c>
      <c r="H29" s="47">
        <v>0.60596960674897582</v>
      </c>
      <c r="I29" s="37"/>
    </row>
    <row r="30" spans="2:9" x14ac:dyDescent="0.2">
      <c r="B30" s="75"/>
      <c r="C30" s="71" t="s">
        <v>19</v>
      </c>
      <c r="D30" s="72"/>
      <c r="E30" s="25">
        <f>IF(E29&lt;=$D$12,$D$10,IF(E29&lt;=$E$12,$E$10,IF(E29&lt;=$F$12,$F$10,IF(E29&lt;=$G$12,$G$10))))</f>
        <v>0.77</v>
      </c>
      <c r="F30" s="25">
        <f t="shared" ref="F30" si="19">IF(F29&lt;=$D$12,$D$10,IF(F29&lt;=$E$12,$E$10,IF(F29&lt;=$F$12,$F$10,IF(F29&lt;=$G$12,$G$10))))</f>
        <v>0.75</v>
      </c>
      <c r="G30" s="25">
        <f t="shared" ref="G30" si="20">IF(G29&lt;=$D$12,$D$10,IF(G29&lt;=$E$12,$E$10,IF(G29&lt;=$F$12,$F$10,IF(G29&lt;=$G$12,$G$10))))</f>
        <v>0.86</v>
      </c>
      <c r="H30" s="25">
        <f t="shared" ref="H30" si="21">IF(H29&lt;=$D$12,$D$10,IF(H29&lt;=$E$12,$E$10,IF(H29&lt;=$F$12,$F$10,IF(H29&lt;=$G$12,$G$10))))</f>
        <v>0.86</v>
      </c>
      <c r="I30" s="36">
        <f>AVERAGE(E30:H30)</f>
        <v>0.80999999999999994</v>
      </c>
    </row>
    <row r="31" spans="2:9" x14ac:dyDescent="0.2">
      <c r="B31" s="75" t="s">
        <v>33</v>
      </c>
      <c r="C31" s="73" t="s">
        <v>18</v>
      </c>
      <c r="D31" s="74"/>
      <c r="E31" s="47">
        <v>0.95882051405475044</v>
      </c>
      <c r="F31" s="47">
        <v>0.86345180842111657</v>
      </c>
      <c r="G31" s="47">
        <v>0.48739271065490197</v>
      </c>
      <c r="H31" s="47">
        <v>0.44161015129425818</v>
      </c>
      <c r="I31" s="37"/>
    </row>
    <row r="32" spans="2:9" x14ac:dyDescent="0.2">
      <c r="B32" s="75"/>
      <c r="C32" s="71" t="s">
        <v>19</v>
      </c>
      <c r="D32" s="72"/>
      <c r="E32" s="25">
        <f>IF(E31&lt;=$D$12,$D$10,IF(E31&lt;=$E$12,$E$10,IF(E31&lt;=$F$12,$F$10,IF(E31&lt;=$G$12,$G$10))))</f>
        <v>0.92</v>
      </c>
      <c r="F32" s="25">
        <f t="shared" ref="F32" si="22">IF(F31&lt;=$D$12,$D$10,IF(F31&lt;=$E$12,$E$10,IF(F31&lt;=$F$12,$F$10,IF(F31&lt;=$G$12,$G$10))))</f>
        <v>0.92</v>
      </c>
      <c r="G32" s="25">
        <f t="shared" ref="G32" si="23">IF(G31&lt;=$D$12,$D$10,IF(G31&lt;=$E$12,$E$10,IF(G31&lt;=$F$12,$F$10,IF(G31&lt;=$G$12,$G$10))))</f>
        <v>0.77</v>
      </c>
      <c r="H32" s="25">
        <f t="shared" ref="H32" si="24">IF(H31&lt;=$D$12,$D$10,IF(H31&lt;=$E$12,$E$10,IF(H31&lt;=$F$12,$F$10,IF(H31&lt;=$G$12,$G$10))))</f>
        <v>0.77</v>
      </c>
      <c r="I32" s="36">
        <f>AVERAGE(E32:H32)</f>
        <v>0.84500000000000008</v>
      </c>
    </row>
    <row r="33" spans="2:9" x14ac:dyDescent="0.2">
      <c r="B33" s="75" t="s">
        <v>34</v>
      </c>
      <c r="C33" s="73" t="s">
        <v>18</v>
      </c>
      <c r="D33" s="74"/>
      <c r="E33" s="47">
        <v>0.77276995791771153</v>
      </c>
      <c r="F33" s="47">
        <v>0.18319641630948669</v>
      </c>
      <c r="G33" s="47">
        <v>0.60162311783493216</v>
      </c>
      <c r="H33" s="47">
        <v>0.95600250643092211</v>
      </c>
      <c r="I33" s="37"/>
    </row>
    <row r="34" spans="2:9" x14ac:dyDescent="0.2">
      <c r="B34" s="75"/>
      <c r="C34" s="71" t="s">
        <v>19</v>
      </c>
      <c r="D34" s="72"/>
      <c r="E34" s="25">
        <f>IF(E33&lt;=$D$12,$D$10,IF(E33&lt;=$E$12,$E$10,IF(E33&lt;=$F$12,$F$10,IF(E33&lt;=$G$12,$G$10))))</f>
        <v>0.92</v>
      </c>
      <c r="F34" s="25">
        <f t="shared" ref="F34" si="25">IF(F33&lt;=$D$12,$D$10,IF(F33&lt;=$E$12,$E$10,IF(F33&lt;=$F$12,$F$10,IF(F33&lt;=$G$12,$G$10))))</f>
        <v>0.75</v>
      </c>
      <c r="G34" s="25">
        <f t="shared" ref="G34" si="26">IF(G33&lt;=$D$12,$D$10,IF(G33&lt;=$E$12,$E$10,IF(G33&lt;=$F$12,$F$10,IF(G33&lt;=$G$12,$G$10))))</f>
        <v>0.86</v>
      </c>
      <c r="H34" s="25">
        <f t="shared" ref="H34" si="27">IF(H33&lt;=$D$12,$D$10,IF(H33&lt;=$E$12,$E$10,IF(H33&lt;=$F$12,$F$10,IF(H33&lt;=$G$12,$G$10))))</f>
        <v>0.92</v>
      </c>
      <c r="I34" s="36">
        <f>AVERAGE(E34:H34)</f>
        <v>0.86249999999999993</v>
      </c>
    </row>
    <row r="36" spans="2:9" x14ac:dyDescent="0.2">
      <c r="B36" s="20" t="s">
        <v>2</v>
      </c>
      <c r="C36" s="23" t="s">
        <v>4</v>
      </c>
      <c r="D36" s="10">
        <f>AVERAGE(I16:I34)</f>
        <v>0.82699999999999996</v>
      </c>
      <c r="F36" s="70"/>
      <c r="G36" s="70"/>
      <c r="H36" s="70"/>
    </row>
    <row r="37" spans="2:9" x14ac:dyDescent="0.2">
      <c r="B37" s="20" t="s">
        <v>35</v>
      </c>
      <c r="C37" s="23" t="s">
        <v>4</v>
      </c>
      <c r="D37" s="10">
        <f>SQRT(((I16-$D$36)^2+(I18-$D$36)^2+(I20-$D$36)^2+(I22-$D$36)^2+(I24-$D$36)^2+(I26-$D$36)^2+(I28-$D$36)^2+(I30-$D$36)^2+(I32-$D$36)^2+(I34-$D$36)^2)/(10-1))</f>
        <v>3.802046232695698E-2</v>
      </c>
      <c r="E37" s="55"/>
      <c r="F37" s="52"/>
      <c r="G37" s="52"/>
      <c r="H37" s="52"/>
    </row>
    <row r="38" spans="2:9" x14ac:dyDescent="0.2">
      <c r="B38" s="20"/>
      <c r="C38" s="23"/>
      <c r="D38" s="10"/>
    </row>
    <row r="39" spans="2:9" ht="20.25" x14ac:dyDescent="0.3">
      <c r="B39" s="69" t="s">
        <v>23</v>
      </c>
      <c r="C39" s="69"/>
      <c r="D39" s="69"/>
    </row>
    <row r="40" spans="2:9" x14ac:dyDescent="0.2">
      <c r="B40" s="19" t="s">
        <v>20</v>
      </c>
      <c r="C40" s="11" t="s">
        <v>4</v>
      </c>
      <c r="D40" s="17">
        <f>_xlfn.NORM.INV(D3,0,1)</f>
        <v>1.6448536269514715</v>
      </c>
    </row>
    <row r="41" spans="2:9" x14ac:dyDescent="0.2">
      <c r="B41" s="19" t="s">
        <v>21</v>
      </c>
      <c r="C41" s="21" t="s">
        <v>4</v>
      </c>
      <c r="D41" s="17">
        <f>_xlfn.NORM.INV(D4,0,1)</f>
        <v>0.67448975019608193</v>
      </c>
    </row>
    <row r="42" spans="2:9" x14ac:dyDescent="0.2">
      <c r="B42" s="22"/>
      <c r="C42" s="21" t="s">
        <v>4</v>
      </c>
      <c r="D42" s="12">
        <f>$D$36+D40*$D$37</f>
        <v>0.8895380953568669</v>
      </c>
    </row>
    <row r="43" spans="2:9" x14ac:dyDescent="0.2">
      <c r="B43" s="22"/>
      <c r="C43" s="21" t="s">
        <v>4</v>
      </c>
      <c r="D43" s="12">
        <f>$D$36+D41*$D$37</f>
        <v>0.85264441213724873</v>
      </c>
    </row>
    <row r="44" spans="2:9" ht="15" x14ac:dyDescent="0.25">
      <c r="B44" s="13"/>
      <c r="C44" s="21"/>
      <c r="D44" s="12"/>
    </row>
    <row r="45" spans="2:9" ht="15" x14ac:dyDescent="0.25">
      <c r="B45" s="14" t="s">
        <v>9</v>
      </c>
      <c r="C45" s="11" t="s">
        <v>4</v>
      </c>
      <c r="D45" s="18">
        <f>D42/$D$36-1</f>
        <v>7.5620429693914026E-2</v>
      </c>
    </row>
    <row r="46" spans="2:9" ht="15" x14ac:dyDescent="0.25">
      <c r="B46" s="14" t="s">
        <v>10</v>
      </c>
      <c r="C46" s="11" t="s">
        <v>4</v>
      </c>
      <c r="D46" s="18">
        <f>D43/D36-1</f>
        <v>3.1008962681074781E-2</v>
      </c>
    </row>
    <row r="49" spans="2:13" ht="30" x14ac:dyDescent="0.4">
      <c r="B49" s="58" t="s">
        <v>36</v>
      </c>
    </row>
    <row r="52" spans="2:13" ht="15" x14ac:dyDescent="0.25">
      <c r="B52" s="65" t="s">
        <v>0</v>
      </c>
      <c r="C52" s="66"/>
      <c r="D52" s="2">
        <v>2012</v>
      </c>
      <c r="E52" s="2">
        <v>2013</v>
      </c>
      <c r="F52" s="2">
        <v>2014</v>
      </c>
      <c r="G52" s="2">
        <v>2015</v>
      </c>
      <c r="H52" s="2">
        <v>2016</v>
      </c>
    </row>
    <row r="53" spans="2:13" ht="15" x14ac:dyDescent="0.25">
      <c r="B53" s="67" t="s">
        <v>1</v>
      </c>
      <c r="C53" s="68"/>
      <c r="D53" s="27">
        <v>0.74936653218181126</v>
      </c>
      <c r="E53" s="27">
        <v>0.7705898028074426</v>
      </c>
      <c r="F53" s="50">
        <v>0.86285649966041955</v>
      </c>
      <c r="G53" s="50">
        <v>0.91988147423116606</v>
      </c>
      <c r="H53" s="50">
        <v>0.74865273919708819</v>
      </c>
    </row>
    <row r="54" spans="2:13" x14ac:dyDescent="0.2">
      <c r="B54" s="9"/>
    </row>
    <row r="55" spans="2:13" ht="15" x14ac:dyDescent="0.25">
      <c r="B55" s="28" t="s">
        <v>14</v>
      </c>
      <c r="D55" s="48"/>
      <c r="E55" s="48"/>
      <c r="F55" s="48"/>
      <c r="G55" s="48"/>
      <c r="H55" s="32"/>
      <c r="I55" s="38">
        <v>0.8</v>
      </c>
      <c r="J55" s="38">
        <v>0.9</v>
      </c>
    </row>
    <row r="56" spans="2:13" x14ac:dyDescent="0.2">
      <c r="B56" s="76" t="s">
        <v>15</v>
      </c>
      <c r="C56" s="76"/>
      <c r="D56" s="29">
        <v>0.75</v>
      </c>
      <c r="E56" s="29">
        <v>0.77</v>
      </c>
      <c r="F56" s="29">
        <v>0.86</v>
      </c>
      <c r="G56" s="29">
        <v>0.92</v>
      </c>
      <c r="H56" s="39"/>
    </row>
    <row r="57" spans="2:13" x14ac:dyDescent="0.2">
      <c r="B57" s="76" t="s">
        <v>17</v>
      </c>
      <c r="C57" s="76"/>
      <c r="D57" s="30">
        <v>2</v>
      </c>
      <c r="E57" s="30">
        <v>1</v>
      </c>
      <c r="F57" s="30">
        <v>1</v>
      </c>
      <c r="G57" s="44">
        <v>1</v>
      </c>
      <c r="H57" s="57"/>
    </row>
    <row r="58" spans="2:13" x14ac:dyDescent="0.2">
      <c r="B58" s="76" t="s">
        <v>16</v>
      </c>
      <c r="C58" s="76"/>
      <c r="D58" s="26">
        <v>0.4</v>
      </c>
      <c r="E58" s="26">
        <v>0.6</v>
      </c>
      <c r="F58" s="26">
        <v>0.8</v>
      </c>
      <c r="G58" s="26">
        <v>1</v>
      </c>
      <c r="H58" s="41"/>
    </row>
    <row r="59" spans="2:13" x14ac:dyDescent="0.2">
      <c r="B59" s="10"/>
      <c r="C59" s="10"/>
      <c r="D59" s="32"/>
      <c r="E59" s="32"/>
      <c r="F59" s="32"/>
      <c r="G59" s="32"/>
      <c r="H59" s="32"/>
      <c r="I59" s="32"/>
      <c r="J59" s="32"/>
      <c r="K59" s="33"/>
      <c r="L59" s="33"/>
    </row>
    <row r="60" spans="2:13" x14ac:dyDescent="0.2">
      <c r="B60" s="33"/>
      <c r="E60" s="43"/>
      <c r="F60" s="43"/>
      <c r="G60" s="43"/>
      <c r="H60" s="43"/>
      <c r="J60" s="34"/>
      <c r="K60" s="40"/>
      <c r="L60" s="40"/>
      <c r="M60" s="40"/>
    </row>
    <row r="61" spans="2:13" x14ac:dyDescent="0.2">
      <c r="B61" s="75" t="s">
        <v>25</v>
      </c>
      <c r="C61" s="73" t="s">
        <v>18</v>
      </c>
      <c r="D61" s="74"/>
      <c r="E61" s="47">
        <v>0.20272068044070413</v>
      </c>
      <c r="F61" s="47">
        <v>0.11768675324387701</v>
      </c>
      <c r="G61" s="47">
        <v>0.78240023232959865</v>
      </c>
      <c r="H61" s="47">
        <v>0.66318426444600098</v>
      </c>
      <c r="I61" s="59">
        <v>0.95330346082415029</v>
      </c>
      <c r="J61" s="35"/>
      <c r="K61" s="41"/>
      <c r="L61" s="33"/>
      <c r="M61" s="33"/>
    </row>
    <row r="62" spans="2:13" x14ac:dyDescent="0.2">
      <c r="B62" s="75"/>
      <c r="C62" s="71" t="s">
        <v>19</v>
      </c>
      <c r="D62" s="72"/>
      <c r="E62" s="25">
        <f>IF(E61&lt;=$D$58,$D$56,IF(E61&lt;=$E$58,$E$56,IF(E61&lt;=$F$58,$F$56,IF(E61&lt;=$G$58,$G$56))))</f>
        <v>0.75</v>
      </c>
      <c r="F62" s="25">
        <f t="shared" ref="F62:I62" si="28">IF(F61&lt;=$D$58,$D$56,IF(F61&lt;=$E$58,$E$56,IF(F61&lt;=$F$58,$F$56,IF(F61&lt;=$G$58,$G$56))))</f>
        <v>0.75</v>
      </c>
      <c r="G62" s="25">
        <f t="shared" si="28"/>
        <v>0.86</v>
      </c>
      <c r="H62" s="25">
        <f t="shared" si="28"/>
        <v>0.86</v>
      </c>
      <c r="I62" s="25">
        <f t="shared" si="28"/>
        <v>0.92</v>
      </c>
      <c r="J62" s="36">
        <f>AVERAGE(E62:I62)</f>
        <v>0.82799999999999996</v>
      </c>
    </row>
    <row r="63" spans="2:13" x14ac:dyDescent="0.2">
      <c r="B63" s="75" t="s">
        <v>26</v>
      </c>
      <c r="C63" s="73" t="s">
        <v>18</v>
      </c>
      <c r="D63" s="74"/>
      <c r="E63" s="47">
        <v>0.96999301171304408</v>
      </c>
      <c r="F63" s="47">
        <v>0.15851030472870709</v>
      </c>
      <c r="G63" s="47">
        <v>0.52095073675086756</v>
      </c>
      <c r="H63" s="47">
        <v>0.63436507108713591</v>
      </c>
      <c r="I63" s="47">
        <v>2.4377358634876112E-3</v>
      </c>
      <c r="J63" s="37"/>
    </row>
    <row r="64" spans="2:13" x14ac:dyDescent="0.2">
      <c r="B64" s="75"/>
      <c r="C64" s="71" t="s">
        <v>19</v>
      </c>
      <c r="D64" s="72"/>
      <c r="E64" s="25">
        <f>IF(E63&lt;=$D$58,$D$56,IF(E63&lt;=$E$58,$E$56,IF(E63&lt;=$F$58,$F$56,IF(E63&lt;=$G$58,$G$56))))</f>
        <v>0.92</v>
      </c>
      <c r="F64" s="25">
        <f t="shared" ref="F64" si="29">IF(F63&lt;=$D$58,$D$56,IF(F63&lt;=$E$58,$E$56,IF(F63&lt;=$F$58,$F$56,IF(F63&lt;=$G$58,$G$56))))</f>
        <v>0.75</v>
      </c>
      <c r="G64" s="25">
        <f t="shared" ref="G64" si="30">IF(G63&lt;=$D$58,$D$56,IF(G63&lt;=$E$58,$E$56,IF(G63&lt;=$F$58,$F$56,IF(G63&lt;=$G$58,$G$56))))</f>
        <v>0.77</v>
      </c>
      <c r="H64" s="25">
        <f t="shared" ref="H64" si="31">IF(H63&lt;=$D$58,$D$56,IF(H63&lt;=$E$58,$E$56,IF(H63&lt;=$F$58,$F$56,IF(H63&lt;=$G$58,$G$56))))</f>
        <v>0.86</v>
      </c>
      <c r="I64" s="25">
        <f t="shared" ref="I64" si="32">IF(I63&lt;=$D$58,$D$56,IF(I63&lt;=$E$58,$E$56,IF(I63&lt;=$F$58,$F$56,IF(I63&lt;=$G$58,$G$56))))</f>
        <v>0.75</v>
      </c>
      <c r="J64" s="36">
        <f>AVERAGE(E64:I64)</f>
        <v>0.80999999999999994</v>
      </c>
    </row>
    <row r="65" spans="2:10" x14ac:dyDescent="0.2">
      <c r="B65" s="75" t="s">
        <v>27</v>
      </c>
      <c r="C65" s="73" t="s">
        <v>18</v>
      </c>
      <c r="D65" s="74"/>
      <c r="E65" s="47">
        <v>0.9085911238891391</v>
      </c>
      <c r="F65" s="47">
        <v>0.16744141949576719</v>
      </c>
      <c r="G65" s="47">
        <v>1.1817475009193168E-2</v>
      </c>
      <c r="H65" s="47">
        <v>0.53137503778803774</v>
      </c>
      <c r="I65" s="47">
        <v>0.77816313557194583</v>
      </c>
      <c r="J65" s="37"/>
    </row>
    <row r="66" spans="2:10" x14ac:dyDescent="0.2">
      <c r="B66" s="75"/>
      <c r="C66" s="71" t="s">
        <v>19</v>
      </c>
      <c r="D66" s="72"/>
      <c r="E66" s="25">
        <f>IF(E65&lt;=$D$58,$D$56,IF(E65&lt;=$E$58,$E$56,IF(E65&lt;=$F$58,$F$56,IF(E65&lt;=$G$58,$G$56))))</f>
        <v>0.92</v>
      </c>
      <c r="F66" s="25">
        <f t="shared" ref="F66" si="33">IF(F65&lt;=$D$58,$D$56,IF(F65&lt;=$E$58,$E$56,IF(F65&lt;=$F$58,$F$56,IF(F65&lt;=$G$58,$G$56))))</f>
        <v>0.75</v>
      </c>
      <c r="G66" s="25">
        <f t="shared" ref="G66" si="34">IF(G65&lt;=$D$58,$D$56,IF(G65&lt;=$E$58,$E$56,IF(G65&lt;=$F$58,$F$56,IF(G65&lt;=$G$58,$G$56))))</f>
        <v>0.75</v>
      </c>
      <c r="H66" s="25">
        <f t="shared" ref="H66" si="35">IF(H65&lt;=$D$58,$D$56,IF(H65&lt;=$E$58,$E$56,IF(H65&lt;=$F$58,$F$56,IF(H65&lt;=$G$58,$G$56))))</f>
        <v>0.77</v>
      </c>
      <c r="I66" s="25">
        <f t="shared" ref="I66" si="36">IF(I65&lt;=$D$58,$D$56,IF(I65&lt;=$E$58,$E$56,IF(I65&lt;=$F$58,$F$56,IF(I65&lt;=$G$58,$G$56))))</f>
        <v>0.86</v>
      </c>
      <c r="J66" s="36">
        <f>AVERAGE(E66:I66)</f>
        <v>0.80999999999999994</v>
      </c>
    </row>
    <row r="67" spans="2:10" x14ac:dyDescent="0.2">
      <c r="B67" s="75" t="s">
        <v>28</v>
      </c>
      <c r="C67" s="73" t="s">
        <v>18</v>
      </c>
      <c r="D67" s="74"/>
      <c r="E67" s="47">
        <v>0.79821142544252577</v>
      </c>
      <c r="F67" s="47">
        <v>0.60226756083969568</v>
      </c>
      <c r="G67" s="47">
        <v>0.92288375392949229</v>
      </c>
      <c r="H67" s="47">
        <v>0.71368977448389637</v>
      </c>
      <c r="I67" s="47">
        <v>6.6929262547191115E-2</v>
      </c>
      <c r="J67" s="37"/>
    </row>
    <row r="68" spans="2:10" x14ac:dyDescent="0.2">
      <c r="B68" s="75"/>
      <c r="C68" s="71" t="s">
        <v>19</v>
      </c>
      <c r="D68" s="72"/>
      <c r="E68" s="25">
        <f>IF(E67&lt;=$D$58,$D$56,IF(E67&lt;=$E$58,$E$56,IF(E67&lt;=$F$58,$F$56,IF(E67&lt;=$G$58,$G$56))))</f>
        <v>0.86</v>
      </c>
      <c r="F68" s="25">
        <f t="shared" ref="F68" si="37">IF(F67&lt;=$D$58,$D$56,IF(F67&lt;=$E$58,$E$56,IF(F67&lt;=$F$58,$F$56,IF(F67&lt;=$G$58,$G$56))))</f>
        <v>0.86</v>
      </c>
      <c r="G68" s="25">
        <f t="shared" ref="G68" si="38">IF(G67&lt;=$D$58,$D$56,IF(G67&lt;=$E$58,$E$56,IF(G67&lt;=$F$58,$F$56,IF(G67&lt;=$G$58,$G$56))))</f>
        <v>0.92</v>
      </c>
      <c r="H68" s="25">
        <f t="shared" ref="H68" si="39">IF(H67&lt;=$D$58,$D$56,IF(H67&lt;=$E$58,$E$56,IF(H67&lt;=$F$58,$F$56,IF(H67&lt;=$G$58,$G$56))))</f>
        <v>0.86</v>
      </c>
      <c r="I68" s="25">
        <f t="shared" ref="I68" si="40">IF(I67&lt;=$D$58,$D$56,IF(I67&lt;=$E$58,$E$56,IF(I67&lt;=$F$58,$F$56,IF(I67&lt;=$G$58,$G$56))))</f>
        <v>0.75</v>
      </c>
      <c r="J68" s="36">
        <f>AVERAGE(E68:I68)</f>
        <v>0.85</v>
      </c>
    </row>
    <row r="69" spans="2:10" x14ac:dyDescent="0.2">
      <c r="B69" s="75" t="s">
        <v>29</v>
      </c>
      <c r="C69" s="73" t="s">
        <v>18</v>
      </c>
      <c r="D69" s="74"/>
      <c r="E69" s="47">
        <v>0.15660460963841683</v>
      </c>
      <c r="F69" s="47">
        <v>4.3439668019546906E-2</v>
      </c>
      <c r="G69" s="47">
        <v>2.0160376955743464E-2</v>
      </c>
      <c r="H69" s="47">
        <v>0.42892756869340376</v>
      </c>
      <c r="I69" s="47">
        <v>0.37411578883203378</v>
      </c>
      <c r="J69" s="37"/>
    </row>
    <row r="70" spans="2:10" x14ac:dyDescent="0.2">
      <c r="B70" s="75"/>
      <c r="C70" s="71" t="s">
        <v>19</v>
      </c>
      <c r="D70" s="72"/>
      <c r="E70" s="25">
        <f>IF(E69&lt;=$D$58,$D$56,IF(E69&lt;=$E$58,$E$56,IF(E69&lt;=$F$58,$F$56,IF(E69&lt;=$G$58,$G$56))))</f>
        <v>0.75</v>
      </c>
      <c r="F70" s="25">
        <f t="shared" ref="F70" si="41">IF(F69&lt;=$D$58,$D$56,IF(F69&lt;=$E$58,$E$56,IF(F69&lt;=$F$58,$F$56,IF(F69&lt;=$G$58,$G$56))))</f>
        <v>0.75</v>
      </c>
      <c r="G70" s="25">
        <f t="shared" ref="G70" si="42">IF(G69&lt;=$D$58,$D$56,IF(G69&lt;=$E$58,$E$56,IF(G69&lt;=$F$58,$F$56,IF(G69&lt;=$G$58,$G$56))))</f>
        <v>0.75</v>
      </c>
      <c r="H70" s="25">
        <f t="shared" ref="H70" si="43">IF(H69&lt;=$D$58,$D$56,IF(H69&lt;=$E$58,$E$56,IF(H69&lt;=$F$58,$F$56,IF(H69&lt;=$G$58,$G$56))))</f>
        <v>0.77</v>
      </c>
      <c r="I70" s="25">
        <f t="shared" ref="I70" si="44">IF(I69&lt;=$D$58,$D$56,IF(I69&lt;=$E$58,$E$56,IF(I69&lt;=$F$58,$F$56,IF(I69&lt;=$G$58,$G$56))))</f>
        <v>0.75</v>
      </c>
      <c r="J70" s="36">
        <f>AVERAGE(E70:I70)</f>
        <v>0.754</v>
      </c>
    </row>
    <row r="71" spans="2:10" x14ac:dyDescent="0.2">
      <c r="B71" s="75" t="s">
        <v>30</v>
      </c>
      <c r="C71" s="73" t="s">
        <v>18</v>
      </c>
      <c r="D71" s="74"/>
      <c r="E71" s="47">
        <v>0.84461801472194387</v>
      </c>
      <c r="F71" s="47">
        <v>0.6912893145811797</v>
      </c>
      <c r="G71" s="47">
        <v>0.79822376157593011</v>
      </c>
      <c r="H71" s="47">
        <v>0.78805354736674582</v>
      </c>
      <c r="I71" s="47">
        <v>0.66965997618958928</v>
      </c>
      <c r="J71" s="37"/>
    </row>
    <row r="72" spans="2:10" x14ac:dyDescent="0.2">
      <c r="B72" s="75"/>
      <c r="C72" s="71" t="s">
        <v>19</v>
      </c>
      <c r="D72" s="72"/>
      <c r="E72" s="25">
        <f>IF(E71&lt;=$D$58,$D$56,IF(E71&lt;=$E$58,$E$56,IF(E71&lt;=$F$58,$F$56,IF(E71&lt;=$G$58,$G$56))))</f>
        <v>0.92</v>
      </c>
      <c r="F72" s="25">
        <f t="shared" ref="F72" si="45">IF(F71&lt;=$D$58,$D$56,IF(F71&lt;=$E$58,$E$56,IF(F71&lt;=$F$58,$F$56,IF(F71&lt;=$G$58,$G$56))))</f>
        <v>0.86</v>
      </c>
      <c r="G72" s="25">
        <f t="shared" ref="G72" si="46">IF(G71&lt;=$D$58,$D$56,IF(G71&lt;=$E$58,$E$56,IF(G71&lt;=$F$58,$F$56,IF(G71&lt;=$G$58,$G$56))))</f>
        <v>0.86</v>
      </c>
      <c r="H72" s="25">
        <f t="shared" ref="H72" si="47">IF(H71&lt;=$D$58,$D$56,IF(H71&lt;=$E$58,$E$56,IF(H71&lt;=$F$58,$F$56,IF(H71&lt;=$G$58,$G$56))))</f>
        <v>0.86</v>
      </c>
      <c r="I72" s="25">
        <f t="shared" ref="I72" si="48">IF(I71&lt;=$D$58,$D$56,IF(I71&lt;=$E$58,$E$56,IF(I71&lt;=$F$58,$F$56,IF(I71&lt;=$G$58,$G$56))))</f>
        <v>0.86</v>
      </c>
      <c r="J72" s="36">
        <f>AVERAGE(E72:I72)</f>
        <v>0.87200000000000011</v>
      </c>
    </row>
    <row r="73" spans="2:10" x14ac:dyDescent="0.2">
      <c r="B73" s="75" t="s">
        <v>31</v>
      </c>
      <c r="C73" s="73" t="s">
        <v>18</v>
      </c>
      <c r="D73" s="74"/>
      <c r="E73" s="47">
        <v>5.7125243995063135E-3</v>
      </c>
      <c r="F73" s="47">
        <v>0.32478608362598527</v>
      </c>
      <c r="G73" s="47">
        <v>0.82042367981231612</v>
      </c>
      <c r="H73" s="47">
        <v>0.83673366410412109</v>
      </c>
      <c r="I73" s="47">
        <v>0.97021414348241986</v>
      </c>
      <c r="J73" s="37"/>
    </row>
    <row r="74" spans="2:10" x14ac:dyDescent="0.2">
      <c r="B74" s="75"/>
      <c r="C74" s="71" t="s">
        <v>19</v>
      </c>
      <c r="D74" s="72"/>
      <c r="E74" s="25">
        <f>IF(E73&lt;=$D$58,$D$56,IF(E73&lt;=$E$58,$E$56,IF(E73&lt;=$F$58,$F$56,IF(E73&lt;=$G$58,$G$56))))</f>
        <v>0.75</v>
      </c>
      <c r="F74" s="25">
        <f t="shared" ref="F74" si="49">IF(F73&lt;=$D$58,$D$56,IF(F73&lt;=$E$58,$E$56,IF(F73&lt;=$F$58,$F$56,IF(F73&lt;=$G$58,$G$56))))</f>
        <v>0.75</v>
      </c>
      <c r="G74" s="25">
        <f t="shared" ref="G74" si="50">IF(G73&lt;=$D$58,$D$56,IF(G73&lt;=$E$58,$E$56,IF(G73&lt;=$F$58,$F$56,IF(G73&lt;=$G$58,$G$56))))</f>
        <v>0.92</v>
      </c>
      <c r="H74" s="25">
        <f t="shared" ref="H74" si="51">IF(H73&lt;=$D$58,$D$56,IF(H73&lt;=$E$58,$E$56,IF(H73&lt;=$F$58,$F$56,IF(H73&lt;=$G$58,$G$56))))</f>
        <v>0.92</v>
      </c>
      <c r="I74" s="25">
        <f t="shared" ref="I74" si="52">IF(I73&lt;=$D$58,$D$56,IF(I73&lt;=$E$58,$E$56,IF(I73&lt;=$F$58,$F$56,IF(I73&lt;=$G$58,$G$56))))</f>
        <v>0.92</v>
      </c>
      <c r="J74" s="36">
        <f>AVERAGE(E74:I74)</f>
        <v>0.85199999999999998</v>
      </c>
    </row>
    <row r="75" spans="2:10" x14ac:dyDescent="0.2">
      <c r="B75" s="75" t="s">
        <v>32</v>
      </c>
      <c r="C75" s="73" t="s">
        <v>18</v>
      </c>
      <c r="D75" s="74"/>
      <c r="E75" s="47">
        <v>0.89241738194048859</v>
      </c>
      <c r="F75" s="47">
        <v>0.64701142192123995</v>
      </c>
      <c r="G75" s="47">
        <v>1.3259586756160679E-2</v>
      </c>
      <c r="H75" s="47">
        <v>0.73663884682028369</v>
      </c>
      <c r="I75" s="47">
        <v>5.7941852463960775E-3</v>
      </c>
      <c r="J75" s="37"/>
    </row>
    <row r="76" spans="2:10" x14ac:dyDescent="0.2">
      <c r="B76" s="75"/>
      <c r="C76" s="71" t="s">
        <v>19</v>
      </c>
      <c r="D76" s="72"/>
      <c r="E76" s="25">
        <f>IF(E75&lt;=$D$58,$D$56,IF(E75&lt;=$E$58,$E$56,IF(E75&lt;=$F$58,$F$56,IF(E75&lt;=$G$58,$G$56))))</f>
        <v>0.92</v>
      </c>
      <c r="F76" s="25">
        <f t="shared" ref="F76" si="53">IF(F75&lt;=$D$58,$D$56,IF(F75&lt;=$E$58,$E$56,IF(F75&lt;=$F$58,$F$56,IF(F75&lt;=$G$58,$G$56))))</f>
        <v>0.86</v>
      </c>
      <c r="G76" s="25">
        <f t="shared" ref="G76" si="54">IF(G75&lt;=$D$58,$D$56,IF(G75&lt;=$E$58,$E$56,IF(G75&lt;=$F$58,$F$56,IF(G75&lt;=$G$58,$G$56))))</f>
        <v>0.75</v>
      </c>
      <c r="H76" s="25">
        <f t="shared" ref="H76" si="55">IF(H75&lt;=$D$58,$D$56,IF(H75&lt;=$E$58,$E$56,IF(H75&lt;=$F$58,$F$56,IF(H75&lt;=$G$58,$G$56))))</f>
        <v>0.86</v>
      </c>
      <c r="I76" s="25">
        <f t="shared" ref="I76" si="56">IF(I75&lt;=$D$58,$D$56,IF(I75&lt;=$E$58,$E$56,IF(I75&lt;=$F$58,$F$56,IF(I75&lt;=$G$58,$G$56))))</f>
        <v>0.75</v>
      </c>
      <c r="J76" s="36">
        <f>AVERAGE(E76:I76)</f>
        <v>0.82800000000000007</v>
      </c>
    </row>
    <row r="77" spans="2:10" x14ac:dyDescent="0.2">
      <c r="B77" s="75" t="s">
        <v>33</v>
      </c>
      <c r="C77" s="73" t="s">
        <v>18</v>
      </c>
      <c r="D77" s="74"/>
      <c r="E77" s="47">
        <v>0.67588909236359629</v>
      </c>
      <c r="F77" s="47">
        <v>0.5248295885852311</v>
      </c>
      <c r="G77" s="47">
        <v>0.5125320841735993</v>
      </c>
      <c r="H77" s="47">
        <v>0.78639199902475332</v>
      </c>
      <c r="I77" s="47">
        <v>0.19969980267959819</v>
      </c>
      <c r="J77" s="37"/>
    </row>
    <row r="78" spans="2:10" x14ac:dyDescent="0.2">
      <c r="B78" s="75"/>
      <c r="C78" s="71" t="s">
        <v>19</v>
      </c>
      <c r="D78" s="72"/>
      <c r="E78" s="25">
        <f>IF(E77&lt;=$D$58,$D$56,IF(E77&lt;=$E$58,$E$56,IF(E77&lt;=$F$58,$F$56,IF(E77&lt;=$G$58,$G$56))))</f>
        <v>0.86</v>
      </c>
      <c r="F78" s="25">
        <f t="shared" ref="F78" si="57">IF(F77&lt;=$D$58,$D$56,IF(F77&lt;=$E$58,$E$56,IF(F77&lt;=$F$58,$F$56,IF(F77&lt;=$G$58,$G$56))))</f>
        <v>0.77</v>
      </c>
      <c r="G78" s="25">
        <f t="shared" ref="G78" si="58">IF(G77&lt;=$D$58,$D$56,IF(G77&lt;=$E$58,$E$56,IF(G77&lt;=$F$58,$F$56,IF(G77&lt;=$G$58,$G$56))))</f>
        <v>0.77</v>
      </c>
      <c r="H78" s="25">
        <f t="shared" ref="H78" si="59">IF(H77&lt;=$D$58,$D$56,IF(H77&lt;=$E$58,$E$56,IF(H77&lt;=$F$58,$F$56,IF(H77&lt;=$G$58,$G$56))))</f>
        <v>0.86</v>
      </c>
      <c r="I78" s="25">
        <f t="shared" ref="I78" si="60">IF(I77&lt;=$D$58,$D$56,IF(I77&lt;=$E$58,$E$56,IF(I77&lt;=$F$58,$F$56,IF(I77&lt;=$G$58,$G$56))))</f>
        <v>0.75</v>
      </c>
      <c r="J78" s="36">
        <f>AVERAGE(E78:I78)</f>
        <v>0.80199999999999994</v>
      </c>
    </row>
    <row r="79" spans="2:10" x14ac:dyDescent="0.2">
      <c r="B79" s="75" t="s">
        <v>34</v>
      </c>
      <c r="C79" s="73" t="s">
        <v>18</v>
      </c>
      <c r="D79" s="74"/>
      <c r="E79" s="47">
        <v>0.11852947066641883</v>
      </c>
      <c r="F79" s="47">
        <v>0.95184476178750832</v>
      </c>
      <c r="G79" s="47">
        <v>7.278357288953019E-2</v>
      </c>
      <c r="H79" s="47">
        <v>0.69132405166648381</v>
      </c>
      <c r="I79" s="47">
        <v>0.2845807229866989</v>
      </c>
      <c r="J79" s="37"/>
    </row>
    <row r="80" spans="2:10" x14ac:dyDescent="0.2">
      <c r="B80" s="75"/>
      <c r="C80" s="71" t="s">
        <v>19</v>
      </c>
      <c r="D80" s="72"/>
      <c r="E80" s="25">
        <f>IF(E79&lt;=$D$58,$D$56,IF(E79&lt;=$E$58,$E$56,IF(E79&lt;=$F$58,$F$56,IF(E79&lt;=$G$58,$G$56))))</f>
        <v>0.75</v>
      </c>
      <c r="F80" s="25">
        <f t="shared" ref="F80" si="61">IF(F79&lt;=$D$58,$D$56,IF(F79&lt;=$E$58,$E$56,IF(F79&lt;=$F$58,$F$56,IF(F79&lt;=$G$58,$G$56))))</f>
        <v>0.92</v>
      </c>
      <c r="G80" s="25">
        <f t="shared" ref="G80" si="62">IF(G79&lt;=$D$58,$D$56,IF(G79&lt;=$E$58,$E$56,IF(G79&lt;=$F$58,$F$56,IF(G79&lt;=$G$58,$G$56))))</f>
        <v>0.75</v>
      </c>
      <c r="H80" s="25">
        <f t="shared" ref="H80" si="63">IF(H79&lt;=$D$58,$D$56,IF(H79&lt;=$E$58,$E$56,IF(H79&lt;=$F$58,$F$56,IF(H79&lt;=$G$58,$G$56))))</f>
        <v>0.86</v>
      </c>
      <c r="I80" s="25">
        <f t="shared" ref="I80" si="64">IF(I79&lt;=$D$58,$D$56,IF(I79&lt;=$E$58,$E$56,IF(I79&lt;=$F$58,$F$56,IF(I79&lt;=$G$58,$G$56))))</f>
        <v>0.75</v>
      </c>
      <c r="J80" s="36">
        <f>AVERAGE(E80:I80)</f>
        <v>0.80599999999999983</v>
      </c>
    </row>
    <row r="82" spans="2:8" x14ac:dyDescent="0.2">
      <c r="B82" s="20" t="s">
        <v>2</v>
      </c>
      <c r="C82" s="23" t="s">
        <v>4</v>
      </c>
      <c r="D82" s="10">
        <f>AVERAGE(J62:J80)</f>
        <v>0.82119999999999993</v>
      </c>
      <c r="F82" s="70"/>
      <c r="G82" s="70"/>
      <c r="H82" s="70"/>
    </row>
    <row r="83" spans="2:8" x14ac:dyDescent="0.2">
      <c r="B83" s="20" t="s">
        <v>35</v>
      </c>
      <c r="C83" s="23" t="s">
        <v>4</v>
      </c>
      <c r="D83" s="10">
        <f>SQRT(VAR(J62:J80))</f>
        <v>3.3027934304834236E-2</v>
      </c>
      <c r="F83" s="52"/>
      <c r="G83" s="52"/>
      <c r="H83" s="52"/>
    </row>
    <row r="84" spans="2:8" x14ac:dyDescent="0.2">
      <c r="B84" s="20"/>
      <c r="C84" s="23"/>
      <c r="D84" s="10"/>
    </row>
    <row r="85" spans="2:8" ht="20.25" x14ac:dyDescent="0.3">
      <c r="B85" s="69" t="s">
        <v>23</v>
      </c>
      <c r="C85" s="69"/>
      <c r="D85" s="69"/>
    </row>
    <row r="86" spans="2:8" x14ac:dyDescent="0.2">
      <c r="B86" s="19" t="s">
        <v>20</v>
      </c>
      <c r="C86" s="11" t="s">
        <v>4</v>
      </c>
      <c r="D86" s="17">
        <f>_xlfn.NORM.INV(D3,0,1)</f>
        <v>1.6448536269514715</v>
      </c>
    </row>
    <row r="87" spans="2:8" x14ac:dyDescent="0.2">
      <c r="B87" s="19" t="s">
        <v>21</v>
      </c>
      <c r="C87" s="21" t="s">
        <v>4</v>
      </c>
      <c r="D87" s="17">
        <f>_xlfn.NORM.INV(D4,0,1)</f>
        <v>0.67448975019608193</v>
      </c>
    </row>
    <row r="88" spans="2:8" x14ac:dyDescent="0.2">
      <c r="B88" s="22"/>
      <c r="C88" s="21" t="s">
        <v>4</v>
      </c>
      <c r="D88" s="12">
        <f>$D$82+D86*$D$83</f>
        <v>0.87552611753202148</v>
      </c>
    </row>
    <row r="89" spans="2:8" x14ac:dyDescent="0.2">
      <c r="B89" s="22"/>
      <c r="C89" s="21" t="s">
        <v>4</v>
      </c>
      <c r="D89" s="12">
        <f>$D$82+D87*$D$83</f>
        <v>0.84347700315876017</v>
      </c>
    </row>
    <row r="90" spans="2:8" ht="15" x14ac:dyDescent="0.25">
      <c r="B90" s="13"/>
      <c r="C90" s="21"/>
      <c r="D90" s="12"/>
    </row>
    <row r="91" spans="2:8" ht="15" x14ac:dyDescent="0.25">
      <c r="B91" s="14" t="s">
        <v>9</v>
      </c>
      <c r="C91" s="11" t="s">
        <v>4</v>
      </c>
      <c r="D91" s="18">
        <f>D88/$D$82-1</f>
        <v>6.6154551305432907E-2</v>
      </c>
    </row>
    <row r="92" spans="2:8" ht="15" x14ac:dyDescent="0.25">
      <c r="B92" s="14" t="s">
        <v>10</v>
      </c>
      <c r="C92" s="11" t="s">
        <v>4</v>
      </c>
      <c r="D92" s="18">
        <f>D89/D82-1</f>
        <v>2.7127378420312098E-2</v>
      </c>
    </row>
    <row r="94" spans="2:8" ht="15" x14ac:dyDescent="0.25">
      <c r="B94" s="13"/>
      <c r="C94" s="21"/>
      <c r="D94" s="12"/>
    </row>
    <row r="95" spans="2:8" ht="15" x14ac:dyDescent="0.25">
      <c r="B95" s="14" t="s">
        <v>37</v>
      </c>
      <c r="C95" s="11" t="s">
        <v>4</v>
      </c>
      <c r="D95" s="18">
        <f>0.75*D45+0.25*D91</f>
        <v>7.3253960096793747E-2</v>
      </c>
    </row>
    <row r="96" spans="2:8" ht="15" x14ac:dyDescent="0.25">
      <c r="B96" s="14" t="s">
        <v>38</v>
      </c>
      <c r="C96" s="11" t="s">
        <v>4</v>
      </c>
      <c r="D96" s="18">
        <f>0.75*D46+0.25*D92</f>
        <v>3.003856661588411E-2</v>
      </c>
    </row>
    <row r="99" spans="2:10" ht="30" x14ac:dyDescent="0.4">
      <c r="B99" s="58" t="s">
        <v>36</v>
      </c>
    </row>
    <row r="102" spans="2:10" ht="15" x14ac:dyDescent="0.25">
      <c r="B102" s="65" t="s">
        <v>0</v>
      </c>
      <c r="C102" s="66"/>
      <c r="D102" s="2">
        <v>2012</v>
      </c>
      <c r="E102" s="2">
        <v>2013</v>
      </c>
      <c r="F102" s="2">
        <v>2014</v>
      </c>
      <c r="G102" s="2">
        <v>2015</v>
      </c>
      <c r="H102" s="2">
        <v>2016</v>
      </c>
    </row>
    <row r="103" spans="2:10" ht="15" x14ac:dyDescent="0.25">
      <c r="B103" s="67" t="s">
        <v>1</v>
      </c>
      <c r="C103" s="68"/>
      <c r="D103" s="27">
        <v>0.74936653218181126</v>
      </c>
      <c r="E103" s="27">
        <v>0.7705898028074426</v>
      </c>
      <c r="F103" s="50">
        <v>0.86285649966041955</v>
      </c>
      <c r="G103" s="50">
        <v>0.91988147423116606</v>
      </c>
      <c r="H103" s="50">
        <v>0.7</v>
      </c>
    </row>
    <row r="104" spans="2:10" x14ac:dyDescent="0.2">
      <c r="B104" s="9"/>
    </row>
    <row r="105" spans="2:10" ht="15" x14ac:dyDescent="0.25">
      <c r="B105" s="28" t="s">
        <v>14</v>
      </c>
      <c r="D105" s="48"/>
      <c r="E105" s="48"/>
      <c r="F105" s="48"/>
      <c r="G105" s="48"/>
      <c r="H105" s="32"/>
      <c r="I105" s="38">
        <v>0.8</v>
      </c>
      <c r="J105" s="38">
        <v>0.9</v>
      </c>
    </row>
    <row r="106" spans="2:10" x14ac:dyDescent="0.2">
      <c r="B106" s="76" t="s">
        <v>15</v>
      </c>
      <c r="C106" s="76"/>
      <c r="D106" s="29">
        <v>0.7</v>
      </c>
      <c r="E106" s="29">
        <v>0.75</v>
      </c>
      <c r="F106" s="29">
        <v>0.77</v>
      </c>
      <c r="G106" s="29">
        <v>0.86</v>
      </c>
      <c r="H106" s="29">
        <v>0.92</v>
      </c>
      <c r="I106" s="39"/>
    </row>
    <row r="107" spans="2:10" x14ac:dyDescent="0.2">
      <c r="B107" s="76" t="s">
        <v>17</v>
      </c>
      <c r="C107" s="76"/>
      <c r="D107" s="30">
        <v>1</v>
      </c>
      <c r="E107" s="30">
        <v>1</v>
      </c>
      <c r="F107" s="30">
        <v>1</v>
      </c>
      <c r="G107" s="30">
        <v>1</v>
      </c>
      <c r="H107" s="44">
        <v>1</v>
      </c>
      <c r="I107" s="57"/>
    </row>
    <row r="108" spans="2:10" x14ac:dyDescent="0.2">
      <c r="B108" s="76" t="s">
        <v>16</v>
      </c>
      <c r="C108" s="76"/>
      <c r="D108" s="26">
        <v>0.2</v>
      </c>
      <c r="E108" s="26">
        <v>0.4</v>
      </c>
      <c r="F108" s="26">
        <v>0.6</v>
      </c>
      <c r="G108" s="26">
        <v>0.8</v>
      </c>
      <c r="H108" s="26">
        <v>1</v>
      </c>
      <c r="I108" s="41"/>
    </row>
    <row r="109" spans="2:10" x14ac:dyDescent="0.2">
      <c r="B109" s="10"/>
      <c r="C109" s="10"/>
      <c r="D109" s="32"/>
      <c r="E109" s="32"/>
      <c r="F109" s="32"/>
      <c r="G109" s="32"/>
      <c r="H109" s="32"/>
      <c r="I109" s="32"/>
      <c r="J109" s="32"/>
    </row>
    <row r="110" spans="2:10" x14ac:dyDescent="0.2">
      <c r="B110" s="33"/>
      <c r="E110" s="43"/>
      <c r="F110" s="43"/>
      <c r="G110" s="43"/>
      <c r="H110" s="43"/>
      <c r="J110" s="34"/>
    </row>
    <row r="111" spans="2:10" x14ac:dyDescent="0.2">
      <c r="B111" s="75" t="s">
        <v>25</v>
      </c>
      <c r="C111" s="73" t="s">
        <v>18</v>
      </c>
      <c r="D111" s="74"/>
      <c r="E111" s="47">
        <v>0.20272068044070413</v>
      </c>
      <c r="F111" s="47">
        <v>0.11768675324387701</v>
      </c>
      <c r="G111" s="47">
        <v>0.78240023232959865</v>
      </c>
      <c r="H111" s="47">
        <v>0.66318426444600098</v>
      </c>
      <c r="I111" s="59">
        <v>0.95330346082415029</v>
      </c>
      <c r="J111" s="35"/>
    </row>
    <row r="112" spans="2:10" x14ac:dyDescent="0.2">
      <c r="B112" s="75"/>
      <c r="C112" s="71" t="s">
        <v>19</v>
      </c>
      <c r="D112" s="72"/>
      <c r="E112" s="25">
        <f>IF(E111&lt;=$D$108,$D$106,IF(E111&lt;=$E$108,$E$106,IF(E111&lt;=$F$108,$F$106,IF(E111&lt;=$G$108,$G$106,IF(E111&lt;=$H$108,$H$106)))))</f>
        <v>0.75</v>
      </c>
      <c r="F112" s="25">
        <f t="shared" ref="F112:I112" si="65">IF(F111&lt;=$D$108,$D$106,IF(F111&lt;=$E$108,$E$106,IF(F111&lt;=$F$108,$F$106,IF(F111&lt;=$G$108,$G$106,IF(F111&lt;=$H$108,$H$106)))))</f>
        <v>0.7</v>
      </c>
      <c r="G112" s="25">
        <f t="shared" si="65"/>
        <v>0.86</v>
      </c>
      <c r="H112" s="25">
        <f t="shared" si="65"/>
        <v>0.86</v>
      </c>
      <c r="I112" s="25">
        <f t="shared" si="65"/>
        <v>0.92</v>
      </c>
      <c r="J112" s="36">
        <f>AVERAGE(E112:I112)</f>
        <v>0.81799999999999995</v>
      </c>
    </row>
    <row r="113" spans="2:10" x14ac:dyDescent="0.2">
      <c r="B113" s="75" t="s">
        <v>26</v>
      </c>
      <c r="C113" s="73" t="s">
        <v>18</v>
      </c>
      <c r="D113" s="74"/>
      <c r="E113" s="47">
        <v>0.96999301171304408</v>
      </c>
      <c r="F113" s="47">
        <v>0.15851030472870709</v>
      </c>
      <c r="G113" s="47">
        <v>0.52095073675086756</v>
      </c>
      <c r="H113" s="47">
        <v>0.63436507108713591</v>
      </c>
      <c r="I113" s="47">
        <v>2.4377358634876112E-3</v>
      </c>
      <c r="J113" s="37"/>
    </row>
    <row r="114" spans="2:10" x14ac:dyDescent="0.2">
      <c r="B114" s="75"/>
      <c r="C114" s="71" t="s">
        <v>19</v>
      </c>
      <c r="D114" s="72"/>
      <c r="E114" s="25">
        <f>IF(E113&lt;=$D$108,$D$106,IF(E113&lt;=$E$108,$E$106,IF(E113&lt;=$F$108,$F$106,IF(E113&lt;=$G$108,$G$106,IF(E113&lt;=$H$108,$H$106)))))</f>
        <v>0.92</v>
      </c>
      <c r="F114" s="25">
        <f t="shared" ref="F114" si="66">IF(F113&lt;=$D$108,$D$106,IF(F113&lt;=$E$108,$E$106,IF(F113&lt;=$F$108,$F$106,IF(F113&lt;=$G$108,$G$106,IF(F113&lt;=$H$108,$H$106)))))</f>
        <v>0.7</v>
      </c>
      <c r="G114" s="25">
        <f t="shared" ref="G114" si="67">IF(G113&lt;=$D$108,$D$106,IF(G113&lt;=$E$108,$E$106,IF(G113&lt;=$F$108,$F$106,IF(G113&lt;=$G$108,$G$106,IF(G113&lt;=$H$108,$H$106)))))</f>
        <v>0.77</v>
      </c>
      <c r="H114" s="25">
        <f t="shared" ref="H114" si="68">IF(H113&lt;=$D$108,$D$106,IF(H113&lt;=$E$108,$E$106,IF(H113&lt;=$F$108,$F$106,IF(H113&lt;=$G$108,$G$106,IF(H113&lt;=$H$108,$H$106)))))</f>
        <v>0.86</v>
      </c>
      <c r="I114" s="25">
        <f t="shared" ref="I114" si="69">IF(I113&lt;=$D$108,$D$106,IF(I113&lt;=$E$108,$E$106,IF(I113&lt;=$F$108,$F$106,IF(I113&lt;=$G$108,$G$106,IF(I113&lt;=$H$108,$H$106)))))</f>
        <v>0.7</v>
      </c>
      <c r="J114" s="36">
        <f>AVERAGE(E114:I114)</f>
        <v>0.79</v>
      </c>
    </row>
    <row r="115" spans="2:10" x14ac:dyDescent="0.2">
      <c r="B115" s="75" t="s">
        <v>27</v>
      </c>
      <c r="C115" s="73" t="s">
        <v>18</v>
      </c>
      <c r="D115" s="74"/>
      <c r="E115" s="47">
        <v>0.9085911238891391</v>
      </c>
      <c r="F115" s="47">
        <v>0.16744141949576719</v>
      </c>
      <c r="G115" s="47">
        <v>1.1817475009193168E-2</v>
      </c>
      <c r="H115" s="47">
        <v>0.53137503778803774</v>
      </c>
      <c r="I115" s="47">
        <v>0.77816313557194583</v>
      </c>
      <c r="J115" s="37"/>
    </row>
    <row r="116" spans="2:10" x14ac:dyDescent="0.2">
      <c r="B116" s="75"/>
      <c r="C116" s="71" t="s">
        <v>19</v>
      </c>
      <c r="D116" s="72"/>
      <c r="E116" s="25">
        <f>IF(E115&lt;=$D$108,$D$106,IF(E115&lt;=$E$108,$E$106,IF(E115&lt;=$F$108,$F$106,IF(E115&lt;=$G$108,$G$106,IF(E115&lt;=$H$108,$H$106)))))</f>
        <v>0.92</v>
      </c>
      <c r="F116" s="25">
        <f t="shared" ref="F116" si="70">IF(F115&lt;=$D$108,$D$106,IF(F115&lt;=$E$108,$E$106,IF(F115&lt;=$F$108,$F$106,IF(F115&lt;=$G$108,$G$106,IF(F115&lt;=$H$108,$H$106)))))</f>
        <v>0.7</v>
      </c>
      <c r="G116" s="25">
        <f t="shared" ref="G116" si="71">IF(G115&lt;=$D$108,$D$106,IF(G115&lt;=$E$108,$E$106,IF(G115&lt;=$F$108,$F$106,IF(G115&lt;=$G$108,$G$106,IF(G115&lt;=$H$108,$H$106)))))</f>
        <v>0.7</v>
      </c>
      <c r="H116" s="25">
        <f t="shared" ref="H116" si="72">IF(H115&lt;=$D$108,$D$106,IF(H115&lt;=$E$108,$E$106,IF(H115&lt;=$F$108,$F$106,IF(H115&lt;=$G$108,$G$106,IF(H115&lt;=$H$108,$H$106)))))</f>
        <v>0.77</v>
      </c>
      <c r="I116" s="25">
        <f t="shared" ref="I116" si="73">IF(I115&lt;=$D$108,$D$106,IF(I115&lt;=$E$108,$E$106,IF(I115&lt;=$F$108,$F$106,IF(I115&lt;=$G$108,$G$106,IF(I115&lt;=$H$108,$H$106)))))</f>
        <v>0.86</v>
      </c>
      <c r="J116" s="36">
        <f>AVERAGE(E116:I116)</f>
        <v>0.79</v>
      </c>
    </row>
    <row r="117" spans="2:10" x14ac:dyDescent="0.2">
      <c r="B117" s="75" t="s">
        <v>28</v>
      </c>
      <c r="C117" s="73" t="s">
        <v>18</v>
      </c>
      <c r="D117" s="74"/>
      <c r="E117" s="47">
        <v>0.79821142544252577</v>
      </c>
      <c r="F117" s="47">
        <v>0.60226756083969568</v>
      </c>
      <c r="G117" s="47">
        <v>0.92288375392949229</v>
      </c>
      <c r="H117" s="47">
        <v>0.71368977448389637</v>
      </c>
      <c r="I117" s="47">
        <v>6.6929262547191115E-2</v>
      </c>
      <c r="J117" s="37"/>
    </row>
    <row r="118" spans="2:10" x14ac:dyDescent="0.2">
      <c r="B118" s="75"/>
      <c r="C118" s="71" t="s">
        <v>19</v>
      </c>
      <c r="D118" s="72"/>
      <c r="E118" s="25">
        <f>IF(E117&lt;=$D$108,$D$106,IF(E117&lt;=$E$108,$E$106,IF(E117&lt;=$F$108,$F$106,IF(E117&lt;=$G$108,$G$106,IF(E117&lt;=$H$108,$H$106)))))</f>
        <v>0.86</v>
      </c>
      <c r="F118" s="25">
        <f t="shared" ref="F118" si="74">IF(F117&lt;=$D$108,$D$106,IF(F117&lt;=$E$108,$E$106,IF(F117&lt;=$F$108,$F$106,IF(F117&lt;=$G$108,$G$106,IF(F117&lt;=$H$108,$H$106)))))</f>
        <v>0.86</v>
      </c>
      <c r="G118" s="25">
        <f t="shared" ref="G118" si="75">IF(G117&lt;=$D$108,$D$106,IF(G117&lt;=$E$108,$E$106,IF(G117&lt;=$F$108,$F$106,IF(G117&lt;=$G$108,$G$106,IF(G117&lt;=$H$108,$H$106)))))</f>
        <v>0.92</v>
      </c>
      <c r="H118" s="25">
        <f t="shared" ref="H118" si="76">IF(H117&lt;=$D$108,$D$106,IF(H117&lt;=$E$108,$E$106,IF(H117&lt;=$F$108,$F$106,IF(H117&lt;=$G$108,$G$106,IF(H117&lt;=$H$108,$H$106)))))</f>
        <v>0.86</v>
      </c>
      <c r="I118" s="25">
        <f t="shared" ref="I118" si="77">IF(I117&lt;=$D$108,$D$106,IF(I117&lt;=$E$108,$E$106,IF(I117&lt;=$F$108,$F$106,IF(I117&lt;=$G$108,$G$106,IF(I117&lt;=$H$108,$H$106)))))</f>
        <v>0.7</v>
      </c>
      <c r="J118" s="36">
        <f>AVERAGE(E118:I118)</f>
        <v>0.84000000000000008</v>
      </c>
    </row>
    <row r="119" spans="2:10" x14ac:dyDescent="0.2">
      <c r="B119" s="75" t="s">
        <v>29</v>
      </c>
      <c r="C119" s="73" t="s">
        <v>18</v>
      </c>
      <c r="D119" s="74"/>
      <c r="E119" s="47">
        <v>0.15660460963841683</v>
      </c>
      <c r="F119" s="47">
        <v>4.3439668019546906E-2</v>
      </c>
      <c r="G119" s="47">
        <v>2.0160376955743464E-2</v>
      </c>
      <c r="H119" s="47">
        <v>0.42892756869340376</v>
      </c>
      <c r="I119" s="47">
        <v>0.37411578883203378</v>
      </c>
      <c r="J119" s="37"/>
    </row>
    <row r="120" spans="2:10" x14ac:dyDescent="0.2">
      <c r="B120" s="75"/>
      <c r="C120" s="71" t="s">
        <v>19</v>
      </c>
      <c r="D120" s="72"/>
      <c r="E120" s="25">
        <f>IF(E119&lt;=$D$108,$D$106,IF(E119&lt;=$E$108,$E$106,IF(E119&lt;=$F$108,$F$106,IF(E119&lt;=$G$108,$G$106,IF(E119&lt;=$H$108,$H$106)))))</f>
        <v>0.7</v>
      </c>
      <c r="F120" s="25">
        <f t="shared" ref="F120" si="78">IF(F119&lt;=$D$108,$D$106,IF(F119&lt;=$E$108,$E$106,IF(F119&lt;=$F$108,$F$106,IF(F119&lt;=$G$108,$G$106,IF(F119&lt;=$H$108,$H$106)))))</f>
        <v>0.7</v>
      </c>
      <c r="G120" s="25">
        <f t="shared" ref="G120" si="79">IF(G119&lt;=$D$108,$D$106,IF(G119&lt;=$E$108,$E$106,IF(G119&lt;=$F$108,$F$106,IF(G119&lt;=$G$108,$G$106,IF(G119&lt;=$H$108,$H$106)))))</f>
        <v>0.7</v>
      </c>
      <c r="H120" s="25">
        <f t="shared" ref="H120" si="80">IF(H119&lt;=$D$108,$D$106,IF(H119&lt;=$E$108,$E$106,IF(H119&lt;=$F$108,$F$106,IF(H119&lt;=$G$108,$G$106,IF(H119&lt;=$H$108,$H$106)))))</f>
        <v>0.77</v>
      </c>
      <c r="I120" s="25">
        <f t="shared" ref="I120" si="81">IF(I119&lt;=$D$108,$D$106,IF(I119&lt;=$E$108,$E$106,IF(I119&lt;=$F$108,$F$106,IF(I119&lt;=$G$108,$G$106,IF(I119&lt;=$H$108,$H$106)))))</f>
        <v>0.75</v>
      </c>
      <c r="J120" s="36">
        <f>AVERAGE(E120:I120)</f>
        <v>0.72399999999999998</v>
      </c>
    </row>
    <row r="121" spans="2:10" x14ac:dyDescent="0.2">
      <c r="B121" s="75" t="s">
        <v>30</v>
      </c>
      <c r="C121" s="73" t="s">
        <v>18</v>
      </c>
      <c r="D121" s="74"/>
      <c r="E121" s="47">
        <v>0.84461801472194387</v>
      </c>
      <c r="F121" s="47">
        <v>0.6912893145811797</v>
      </c>
      <c r="G121" s="47">
        <v>0.79822376157593011</v>
      </c>
      <c r="H121" s="47">
        <v>0.78805354736674582</v>
      </c>
      <c r="I121" s="47">
        <v>0.66965997618958928</v>
      </c>
      <c r="J121" s="37"/>
    </row>
    <row r="122" spans="2:10" x14ac:dyDescent="0.2">
      <c r="B122" s="75"/>
      <c r="C122" s="71" t="s">
        <v>19</v>
      </c>
      <c r="D122" s="72"/>
      <c r="E122" s="25">
        <f>IF(E121&lt;=$D$108,$D$106,IF(E121&lt;=$E$108,$E$106,IF(E121&lt;=$F$108,$F$106,IF(E121&lt;=$G$108,$G$106,IF(E121&lt;=$H$108,$H$106)))))</f>
        <v>0.92</v>
      </c>
      <c r="F122" s="25">
        <f t="shared" ref="F122" si="82">IF(F121&lt;=$D$108,$D$106,IF(F121&lt;=$E$108,$E$106,IF(F121&lt;=$F$108,$F$106,IF(F121&lt;=$G$108,$G$106,IF(F121&lt;=$H$108,$H$106)))))</f>
        <v>0.86</v>
      </c>
      <c r="G122" s="25">
        <f t="shared" ref="G122" si="83">IF(G121&lt;=$D$108,$D$106,IF(G121&lt;=$E$108,$E$106,IF(G121&lt;=$F$108,$F$106,IF(G121&lt;=$G$108,$G$106,IF(G121&lt;=$H$108,$H$106)))))</f>
        <v>0.86</v>
      </c>
      <c r="H122" s="25">
        <f t="shared" ref="H122" si="84">IF(H121&lt;=$D$108,$D$106,IF(H121&lt;=$E$108,$E$106,IF(H121&lt;=$F$108,$F$106,IF(H121&lt;=$G$108,$G$106,IF(H121&lt;=$H$108,$H$106)))))</f>
        <v>0.86</v>
      </c>
      <c r="I122" s="25">
        <f t="shared" ref="I122" si="85">IF(I121&lt;=$D$108,$D$106,IF(I121&lt;=$E$108,$E$106,IF(I121&lt;=$F$108,$F$106,IF(I121&lt;=$G$108,$G$106,IF(I121&lt;=$H$108,$H$106)))))</f>
        <v>0.86</v>
      </c>
      <c r="J122" s="36">
        <f>AVERAGE(E122:I122)</f>
        <v>0.87200000000000011</v>
      </c>
    </row>
    <row r="123" spans="2:10" x14ac:dyDescent="0.2">
      <c r="B123" s="75" t="s">
        <v>31</v>
      </c>
      <c r="C123" s="73" t="s">
        <v>18</v>
      </c>
      <c r="D123" s="74"/>
      <c r="E123" s="47">
        <v>5.7125243995063135E-3</v>
      </c>
      <c r="F123" s="47">
        <v>0.32478608362598527</v>
      </c>
      <c r="G123" s="47">
        <v>0.82042367981231612</v>
      </c>
      <c r="H123" s="47">
        <v>0.83673366410412109</v>
      </c>
      <c r="I123" s="47">
        <v>0.97021414348241986</v>
      </c>
      <c r="J123" s="37"/>
    </row>
    <row r="124" spans="2:10" x14ac:dyDescent="0.2">
      <c r="B124" s="75"/>
      <c r="C124" s="71" t="s">
        <v>19</v>
      </c>
      <c r="D124" s="72"/>
      <c r="E124" s="25">
        <f>IF(E123&lt;=$D$108,$D$106,IF(E123&lt;=$E$108,$E$106,IF(E123&lt;=$F$108,$F$106,IF(E123&lt;=$G$108,$G$106,IF(E123&lt;=$H$108,$H$106)))))</f>
        <v>0.7</v>
      </c>
      <c r="F124" s="25">
        <f t="shared" ref="F124" si="86">IF(F123&lt;=$D$108,$D$106,IF(F123&lt;=$E$108,$E$106,IF(F123&lt;=$F$108,$F$106,IF(F123&lt;=$G$108,$G$106,IF(F123&lt;=$H$108,$H$106)))))</f>
        <v>0.75</v>
      </c>
      <c r="G124" s="25">
        <f t="shared" ref="G124" si="87">IF(G123&lt;=$D$108,$D$106,IF(G123&lt;=$E$108,$E$106,IF(G123&lt;=$F$108,$F$106,IF(G123&lt;=$G$108,$G$106,IF(G123&lt;=$H$108,$H$106)))))</f>
        <v>0.92</v>
      </c>
      <c r="H124" s="25">
        <f t="shared" ref="H124" si="88">IF(H123&lt;=$D$108,$D$106,IF(H123&lt;=$E$108,$E$106,IF(H123&lt;=$F$108,$F$106,IF(H123&lt;=$G$108,$G$106,IF(H123&lt;=$H$108,$H$106)))))</f>
        <v>0.92</v>
      </c>
      <c r="I124" s="25">
        <f t="shared" ref="I124" si="89">IF(I123&lt;=$D$108,$D$106,IF(I123&lt;=$E$108,$E$106,IF(I123&lt;=$F$108,$F$106,IF(I123&lt;=$G$108,$G$106,IF(I123&lt;=$H$108,$H$106)))))</f>
        <v>0.92</v>
      </c>
      <c r="J124" s="36">
        <f>AVERAGE(E124:I124)</f>
        <v>0.84199999999999997</v>
      </c>
    </row>
    <row r="125" spans="2:10" x14ac:dyDescent="0.2">
      <c r="B125" s="75" t="s">
        <v>32</v>
      </c>
      <c r="C125" s="73" t="s">
        <v>18</v>
      </c>
      <c r="D125" s="74"/>
      <c r="E125" s="47">
        <v>0.89241738194048859</v>
      </c>
      <c r="F125" s="47">
        <v>0.64701142192123995</v>
      </c>
      <c r="G125" s="47">
        <v>1.3259586756160679E-2</v>
      </c>
      <c r="H125" s="47">
        <v>0.73663884682028369</v>
      </c>
      <c r="I125" s="47">
        <v>5.7941852463960775E-3</v>
      </c>
      <c r="J125" s="37"/>
    </row>
    <row r="126" spans="2:10" x14ac:dyDescent="0.2">
      <c r="B126" s="75"/>
      <c r="C126" s="71" t="s">
        <v>19</v>
      </c>
      <c r="D126" s="72"/>
      <c r="E126" s="25">
        <f>IF(E125&lt;=$D$108,$D$106,IF(E125&lt;=$E$108,$E$106,IF(E125&lt;=$F$108,$F$106,IF(E125&lt;=$G$108,$G$106,IF(E125&lt;=$H$108,$H$106)))))</f>
        <v>0.92</v>
      </c>
      <c r="F126" s="25">
        <f t="shared" ref="F126" si="90">IF(F125&lt;=$D$108,$D$106,IF(F125&lt;=$E$108,$E$106,IF(F125&lt;=$F$108,$F$106,IF(F125&lt;=$G$108,$G$106,IF(F125&lt;=$H$108,$H$106)))))</f>
        <v>0.86</v>
      </c>
      <c r="G126" s="25">
        <f t="shared" ref="G126" si="91">IF(G125&lt;=$D$108,$D$106,IF(G125&lt;=$E$108,$E$106,IF(G125&lt;=$F$108,$F$106,IF(G125&lt;=$G$108,$G$106,IF(G125&lt;=$H$108,$H$106)))))</f>
        <v>0.7</v>
      </c>
      <c r="H126" s="25">
        <f t="shared" ref="H126" si="92">IF(H125&lt;=$D$108,$D$106,IF(H125&lt;=$E$108,$E$106,IF(H125&lt;=$F$108,$F$106,IF(H125&lt;=$G$108,$G$106,IF(H125&lt;=$H$108,$H$106)))))</f>
        <v>0.86</v>
      </c>
      <c r="I126" s="25">
        <f t="shared" ref="I126" si="93">IF(I125&lt;=$D$108,$D$106,IF(I125&lt;=$E$108,$E$106,IF(I125&lt;=$F$108,$F$106,IF(I125&lt;=$G$108,$G$106,IF(I125&lt;=$H$108,$H$106)))))</f>
        <v>0.7</v>
      </c>
      <c r="J126" s="36">
        <f>AVERAGE(E126:I126)</f>
        <v>0.80800000000000005</v>
      </c>
    </row>
    <row r="127" spans="2:10" x14ac:dyDescent="0.2">
      <c r="B127" s="75" t="s">
        <v>33</v>
      </c>
      <c r="C127" s="73" t="s">
        <v>18</v>
      </c>
      <c r="D127" s="74"/>
      <c r="E127" s="47">
        <v>0.67588909236359629</v>
      </c>
      <c r="F127" s="47">
        <v>0.5248295885852311</v>
      </c>
      <c r="G127" s="47">
        <v>0.5125320841735993</v>
      </c>
      <c r="H127" s="47">
        <v>0.78639199902475332</v>
      </c>
      <c r="I127" s="47">
        <v>0.19969980267959819</v>
      </c>
      <c r="J127" s="37"/>
    </row>
    <row r="128" spans="2:10" x14ac:dyDescent="0.2">
      <c r="B128" s="75"/>
      <c r="C128" s="71" t="s">
        <v>19</v>
      </c>
      <c r="D128" s="72"/>
      <c r="E128" s="25">
        <f>IF(E127&lt;=$D$108,$D$106,IF(E127&lt;=$E$108,$E$106,IF(E127&lt;=$F$108,$F$106,IF(E127&lt;=$G$108,$G$106,IF(E127&lt;=$H$108,$H$106)))))</f>
        <v>0.86</v>
      </c>
      <c r="F128" s="25">
        <f t="shared" ref="F128" si="94">IF(F127&lt;=$D$108,$D$106,IF(F127&lt;=$E$108,$E$106,IF(F127&lt;=$F$108,$F$106,IF(F127&lt;=$G$108,$G$106,IF(F127&lt;=$H$108,$H$106)))))</f>
        <v>0.77</v>
      </c>
      <c r="G128" s="25">
        <f t="shared" ref="G128" si="95">IF(G127&lt;=$D$108,$D$106,IF(G127&lt;=$E$108,$E$106,IF(G127&lt;=$F$108,$F$106,IF(G127&lt;=$G$108,$G$106,IF(G127&lt;=$H$108,$H$106)))))</f>
        <v>0.77</v>
      </c>
      <c r="H128" s="25">
        <f t="shared" ref="H128" si="96">IF(H127&lt;=$D$108,$D$106,IF(H127&lt;=$E$108,$E$106,IF(H127&lt;=$F$108,$F$106,IF(H127&lt;=$G$108,$G$106,IF(H127&lt;=$H$108,$H$106)))))</f>
        <v>0.86</v>
      </c>
      <c r="I128" s="25">
        <f t="shared" ref="I128" si="97">IF(I127&lt;=$D$108,$D$106,IF(I127&lt;=$E$108,$E$106,IF(I127&lt;=$F$108,$F$106,IF(I127&lt;=$G$108,$G$106,IF(I127&lt;=$H$108,$H$106)))))</f>
        <v>0.7</v>
      </c>
      <c r="J128" s="36">
        <f>AVERAGE(E128:I128)</f>
        <v>0.79200000000000004</v>
      </c>
    </row>
    <row r="129" spans="2:10" x14ac:dyDescent="0.2">
      <c r="B129" s="75" t="s">
        <v>34</v>
      </c>
      <c r="C129" s="73" t="s">
        <v>18</v>
      </c>
      <c r="D129" s="74"/>
      <c r="E129" s="47">
        <v>0.11852947066641883</v>
      </c>
      <c r="F129" s="47">
        <v>0.95184476178750832</v>
      </c>
      <c r="G129" s="47">
        <v>7.278357288953019E-2</v>
      </c>
      <c r="H129" s="47">
        <v>0.69132405166648381</v>
      </c>
      <c r="I129" s="47">
        <v>0.2845807229866989</v>
      </c>
      <c r="J129" s="37"/>
    </row>
    <row r="130" spans="2:10" x14ac:dyDescent="0.2">
      <c r="B130" s="75"/>
      <c r="C130" s="71" t="s">
        <v>19</v>
      </c>
      <c r="D130" s="72"/>
      <c r="E130" s="25">
        <f>IF(E129&lt;=$D$108,$D$106,IF(E129&lt;=$E$108,$E$106,IF(E129&lt;=$F$108,$F$106,IF(E129&lt;=$G$108,$G$106,IF(E129&lt;=$H$108,$H$106)))))</f>
        <v>0.7</v>
      </c>
      <c r="F130" s="25">
        <f t="shared" ref="F130" si="98">IF(F129&lt;=$D$108,$D$106,IF(F129&lt;=$E$108,$E$106,IF(F129&lt;=$F$108,$F$106,IF(F129&lt;=$G$108,$G$106,IF(F129&lt;=$H$108,$H$106)))))</f>
        <v>0.92</v>
      </c>
      <c r="G130" s="25">
        <f t="shared" ref="G130" si="99">IF(G129&lt;=$D$108,$D$106,IF(G129&lt;=$E$108,$E$106,IF(G129&lt;=$F$108,$F$106,IF(G129&lt;=$G$108,$G$106,IF(G129&lt;=$H$108,$H$106)))))</f>
        <v>0.7</v>
      </c>
      <c r="H130" s="25">
        <f t="shared" ref="H130" si="100">IF(H129&lt;=$D$108,$D$106,IF(H129&lt;=$E$108,$E$106,IF(H129&lt;=$F$108,$F$106,IF(H129&lt;=$G$108,$G$106,IF(H129&lt;=$H$108,$H$106)))))</f>
        <v>0.86</v>
      </c>
      <c r="I130" s="25">
        <f t="shared" ref="I130" si="101">IF(I129&lt;=$D$108,$D$106,IF(I129&lt;=$E$108,$E$106,IF(I129&lt;=$F$108,$F$106,IF(I129&lt;=$G$108,$G$106,IF(I129&lt;=$H$108,$H$106)))))</f>
        <v>0.75</v>
      </c>
      <c r="J130" s="36">
        <f>AVERAGE(E130:I130)</f>
        <v>0.78600000000000003</v>
      </c>
    </row>
    <row r="132" spans="2:10" x14ac:dyDescent="0.2">
      <c r="B132" s="20" t="s">
        <v>2</v>
      </c>
      <c r="C132" s="23" t="s">
        <v>4</v>
      </c>
      <c r="D132" s="10">
        <f>AVERAGE(J112:J130)</f>
        <v>0.80619999999999992</v>
      </c>
      <c r="F132" s="70"/>
      <c r="G132" s="70"/>
      <c r="H132" s="70"/>
    </row>
    <row r="133" spans="2:10" x14ac:dyDescent="0.2">
      <c r="B133" s="20" t="s">
        <v>35</v>
      </c>
      <c r="C133" s="23" t="s">
        <v>4</v>
      </c>
      <c r="D133" s="10">
        <f>SQRT(VAR(J112:J130))</f>
        <v>4.0534758746866476E-2</v>
      </c>
      <c r="F133" s="52"/>
      <c r="G133" s="52"/>
      <c r="H133" s="52"/>
    </row>
    <row r="134" spans="2:10" x14ac:dyDescent="0.2">
      <c r="B134" s="20"/>
      <c r="C134" s="23"/>
      <c r="D134" s="10"/>
    </row>
    <row r="135" spans="2:10" ht="20.25" x14ac:dyDescent="0.3">
      <c r="B135" s="69" t="s">
        <v>23</v>
      </c>
      <c r="C135" s="69"/>
      <c r="D135" s="69"/>
    </row>
    <row r="136" spans="2:10" x14ac:dyDescent="0.2">
      <c r="B136" s="19" t="s">
        <v>20</v>
      </c>
      <c r="C136" s="11" t="s">
        <v>4</v>
      </c>
      <c r="D136" s="17">
        <f>_xlfn.NORM.INV($D$3,0,1)</f>
        <v>1.6448536269514715</v>
      </c>
    </row>
    <row r="137" spans="2:10" x14ac:dyDescent="0.2">
      <c r="B137" s="19" t="s">
        <v>21</v>
      </c>
      <c r="C137" s="21" t="s">
        <v>4</v>
      </c>
      <c r="D137" s="17">
        <f>_xlfn.NORM.INV($D$4,0,1)</f>
        <v>0.67448975019608193</v>
      </c>
    </row>
    <row r="138" spans="2:10" x14ac:dyDescent="0.2">
      <c r="B138" s="22"/>
      <c r="C138" s="21" t="s">
        <v>4</v>
      </c>
      <c r="D138" s="12">
        <f>D132+D136*D133</f>
        <v>0.87287374494238612</v>
      </c>
    </row>
    <row r="139" spans="2:10" x14ac:dyDescent="0.2">
      <c r="B139" s="22"/>
      <c r="C139" s="21" t="s">
        <v>4</v>
      </c>
      <c r="D139" s="12">
        <f>D132+D133*D137</f>
        <v>0.83354027930143237</v>
      </c>
    </row>
    <row r="140" spans="2:10" ht="15" x14ac:dyDescent="0.25">
      <c r="B140" s="13"/>
      <c r="C140" s="21"/>
      <c r="D140" s="12"/>
    </row>
    <row r="141" spans="2:10" ht="15" x14ac:dyDescent="0.25">
      <c r="B141" s="14" t="s">
        <v>9</v>
      </c>
      <c r="C141" s="11" t="s">
        <v>4</v>
      </c>
      <c r="D141" s="18">
        <f>D138/D132-1</f>
        <v>8.2701246517472349E-2</v>
      </c>
    </row>
    <row r="142" spans="2:10" ht="15" x14ac:dyDescent="0.25">
      <c r="B142" s="14" t="s">
        <v>10</v>
      </c>
      <c r="C142" s="11" t="s">
        <v>4</v>
      </c>
      <c r="D142" s="18">
        <f>D139/D132-1</f>
        <v>3.391252704221337E-2</v>
      </c>
    </row>
    <row r="144" spans="2:10" ht="15" x14ac:dyDescent="0.25">
      <c r="B144" s="13"/>
      <c r="C144" s="21"/>
      <c r="D144" s="12"/>
    </row>
    <row r="145" spans="2:10" ht="15" x14ac:dyDescent="0.25">
      <c r="B145" s="14" t="s">
        <v>37</v>
      </c>
      <c r="C145" s="11" t="s">
        <v>4</v>
      </c>
      <c r="D145" s="18">
        <f>0.75*D45+0.25*D141</f>
        <v>7.7390633899803607E-2</v>
      </c>
    </row>
    <row r="146" spans="2:10" ht="15" x14ac:dyDescent="0.25">
      <c r="B146" s="14" t="s">
        <v>38</v>
      </c>
      <c r="C146" s="11" t="s">
        <v>4</v>
      </c>
      <c r="D146" s="18">
        <f>0.75*D46+0.25*D142</f>
        <v>3.1734853771359428E-2</v>
      </c>
    </row>
    <row r="149" spans="2:10" ht="30" x14ac:dyDescent="0.4">
      <c r="B149" s="58" t="s">
        <v>36</v>
      </c>
    </row>
    <row r="152" spans="2:10" ht="15" x14ac:dyDescent="0.25">
      <c r="B152" s="65" t="s">
        <v>0</v>
      </c>
      <c r="C152" s="66"/>
      <c r="D152" s="2">
        <v>2012</v>
      </c>
      <c r="E152" s="2">
        <v>2013</v>
      </c>
      <c r="F152" s="2">
        <v>2014</v>
      </c>
      <c r="G152" s="2">
        <v>2015</v>
      </c>
      <c r="H152" s="2">
        <v>2016</v>
      </c>
    </row>
    <row r="153" spans="2:10" ht="15" x14ac:dyDescent="0.25">
      <c r="B153" s="67" t="s">
        <v>1</v>
      </c>
      <c r="C153" s="68"/>
      <c r="D153" s="27">
        <v>0.74936653218181126</v>
      </c>
      <c r="E153" s="27">
        <v>0.7705898028074426</v>
      </c>
      <c r="F153" s="50">
        <v>0.86285649966041955</v>
      </c>
      <c r="G153" s="50">
        <v>0.91988147423116606</v>
      </c>
      <c r="H153" s="50">
        <v>0.84</v>
      </c>
    </row>
    <row r="154" spans="2:10" x14ac:dyDescent="0.2">
      <c r="B154" s="9"/>
    </row>
    <row r="155" spans="2:10" ht="15" x14ac:dyDescent="0.25">
      <c r="B155" s="28" t="s">
        <v>14</v>
      </c>
      <c r="D155" s="48"/>
      <c r="E155" s="48"/>
      <c r="F155" s="48"/>
      <c r="G155" s="48"/>
      <c r="H155" s="32"/>
      <c r="I155" s="38">
        <v>0.8</v>
      </c>
      <c r="J155" s="38">
        <v>0.9</v>
      </c>
    </row>
    <row r="156" spans="2:10" x14ac:dyDescent="0.2">
      <c r="B156" s="76" t="s">
        <v>15</v>
      </c>
      <c r="C156" s="76"/>
      <c r="D156" s="29">
        <v>0.75</v>
      </c>
      <c r="E156" s="29">
        <v>0.77</v>
      </c>
      <c r="F156" s="29">
        <v>0.84</v>
      </c>
      <c r="G156" s="29">
        <v>0.86</v>
      </c>
      <c r="H156" s="29">
        <v>0.92</v>
      </c>
      <c r="I156" s="39"/>
    </row>
    <row r="157" spans="2:10" x14ac:dyDescent="0.2">
      <c r="B157" s="76" t="s">
        <v>17</v>
      </c>
      <c r="C157" s="76"/>
      <c r="D157" s="30">
        <v>1</v>
      </c>
      <c r="E157" s="30">
        <v>1</v>
      </c>
      <c r="F157" s="30">
        <v>1</v>
      </c>
      <c r="G157" s="30">
        <v>1</v>
      </c>
      <c r="H157" s="44">
        <v>1</v>
      </c>
      <c r="I157" s="57"/>
    </row>
    <row r="158" spans="2:10" x14ac:dyDescent="0.2">
      <c r="B158" s="76" t="s">
        <v>16</v>
      </c>
      <c r="C158" s="76"/>
      <c r="D158" s="26">
        <v>0.2</v>
      </c>
      <c r="E158" s="26">
        <v>0.4</v>
      </c>
      <c r="F158" s="26">
        <v>0.6</v>
      </c>
      <c r="G158" s="26">
        <v>0.8</v>
      </c>
      <c r="H158" s="26">
        <v>1</v>
      </c>
      <c r="I158" s="41"/>
    </row>
    <row r="159" spans="2:10" x14ac:dyDescent="0.2">
      <c r="B159" s="10"/>
      <c r="C159" s="10"/>
      <c r="D159" s="32"/>
      <c r="E159" s="32"/>
      <c r="F159" s="32"/>
      <c r="G159" s="32"/>
      <c r="H159" s="32"/>
      <c r="I159" s="32"/>
      <c r="J159" s="32"/>
    </row>
    <row r="160" spans="2:10" x14ac:dyDescent="0.2">
      <c r="B160" s="33"/>
      <c r="E160" s="43"/>
      <c r="F160" s="43"/>
      <c r="G160" s="43"/>
      <c r="H160" s="43"/>
      <c r="J160" s="34"/>
    </row>
    <row r="161" spans="2:10" x14ac:dyDescent="0.2">
      <c r="B161" s="75" t="s">
        <v>25</v>
      </c>
      <c r="C161" s="73" t="s">
        <v>18</v>
      </c>
      <c r="D161" s="74"/>
      <c r="E161" s="47">
        <v>0.20272068044070413</v>
      </c>
      <c r="F161" s="47">
        <v>0.11768675324387701</v>
      </c>
      <c r="G161" s="47">
        <v>0.78240023232959865</v>
      </c>
      <c r="H161" s="47">
        <v>0.66318426444600098</v>
      </c>
      <c r="I161" s="59">
        <v>0.95330346082415029</v>
      </c>
      <c r="J161" s="35"/>
    </row>
    <row r="162" spans="2:10" x14ac:dyDescent="0.2">
      <c r="B162" s="75"/>
      <c r="C162" s="71" t="s">
        <v>19</v>
      </c>
      <c r="D162" s="72"/>
      <c r="E162" s="25">
        <f>IF(E161&lt;=$D$158,$D$156,IF(E161&lt;=$E$158,$E$156,IF(E161&lt;=$F$158,$F$156,IF(E161&lt;=$G$158,$G$156,IF(E161&lt;=$H$158,$H$156)))))</f>
        <v>0.77</v>
      </c>
      <c r="F162" s="25">
        <f t="shared" ref="F162:I162" si="102">IF(F161&lt;=$D$158,$D$156,IF(F161&lt;=$E$158,$E$156,IF(F161&lt;=$F$158,$F$156,IF(F161&lt;=$G$158,$G$156,IF(F161&lt;=$H$158,$H$156)))))</f>
        <v>0.75</v>
      </c>
      <c r="G162" s="25">
        <f t="shared" si="102"/>
        <v>0.86</v>
      </c>
      <c r="H162" s="25">
        <f t="shared" si="102"/>
        <v>0.86</v>
      </c>
      <c r="I162" s="25">
        <f t="shared" si="102"/>
        <v>0.92</v>
      </c>
      <c r="J162" s="36">
        <f>AVERAGE(E162:I162)</f>
        <v>0.83200000000000007</v>
      </c>
    </row>
    <row r="163" spans="2:10" x14ac:dyDescent="0.2">
      <c r="B163" s="75" t="s">
        <v>26</v>
      </c>
      <c r="C163" s="73" t="s">
        <v>18</v>
      </c>
      <c r="D163" s="74"/>
      <c r="E163" s="47">
        <v>0.96999301171304408</v>
      </c>
      <c r="F163" s="47">
        <v>0.15851030472870709</v>
      </c>
      <c r="G163" s="47">
        <v>0.52095073675086756</v>
      </c>
      <c r="H163" s="47">
        <v>0.63436507108713591</v>
      </c>
      <c r="I163" s="47">
        <v>2.4377358634876112E-3</v>
      </c>
      <c r="J163" s="37"/>
    </row>
    <row r="164" spans="2:10" x14ac:dyDescent="0.2">
      <c r="B164" s="75"/>
      <c r="C164" s="71" t="s">
        <v>19</v>
      </c>
      <c r="D164" s="72"/>
      <c r="E164" s="25">
        <f>IF(E163&lt;=$D$158,$D$156,IF(E163&lt;=$E$158,$E$156,IF(E163&lt;=$F$158,$F$156,IF(E163&lt;=$G$158,$G$156,IF(E163&lt;=$H$158,$H$156)))))</f>
        <v>0.92</v>
      </c>
      <c r="F164" s="25">
        <f t="shared" ref="F164" si="103">IF(F163&lt;=$D$158,$D$156,IF(F163&lt;=$E$158,$E$156,IF(F163&lt;=$F$158,$F$156,IF(F163&lt;=$G$158,$G$156,IF(F163&lt;=$H$158,$H$156)))))</f>
        <v>0.75</v>
      </c>
      <c r="G164" s="25">
        <f t="shared" ref="G164" si="104">IF(G163&lt;=$D$158,$D$156,IF(G163&lt;=$E$158,$E$156,IF(G163&lt;=$F$158,$F$156,IF(G163&lt;=$G$158,$G$156,IF(G163&lt;=$H$158,$H$156)))))</f>
        <v>0.84</v>
      </c>
      <c r="H164" s="25">
        <f t="shared" ref="H164" si="105">IF(H163&lt;=$D$158,$D$156,IF(H163&lt;=$E$158,$E$156,IF(H163&lt;=$F$158,$F$156,IF(H163&lt;=$G$158,$G$156,IF(H163&lt;=$H$158,$H$156)))))</f>
        <v>0.86</v>
      </c>
      <c r="I164" s="25">
        <f t="shared" ref="I164" si="106">IF(I163&lt;=$D$158,$D$156,IF(I163&lt;=$E$158,$E$156,IF(I163&lt;=$F$158,$F$156,IF(I163&lt;=$G$158,$G$156,IF(I163&lt;=$H$158,$H$156)))))</f>
        <v>0.75</v>
      </c>
      <c r="J164" s="36">
        <f>AVERAGE(E164:I164)</f>
        <v>0.82399999999999984</v>
      </c>
    </row>
    <row r="165" spans="2:10" x14ac:dyDescent="0.2">
      <c r="B165" s="75" t="s">
        <v>27</v>
      </c>
      <c r="C165" s="73" t="s">
        <v>18</v>
      </c>
      <c r="D165" s="74"/>
      <c r="E165" s="47">
        <v>0.9085911238891391</v>
      </c>
      <c r="F165" s="47">
        <v>0.16744141949576719</v>
      </c>
      <c r="G165" s="47">
        <v>1.1817475009193168E-2</v>
      </c>
      <c r="H165" s="47">
        <v>0.53137503778803774</v>
      </c>
      <c r="I165" s="47">
        <v>0.77816313557194583</v>
      </c>
      <c r="J165" s="37"/>
    </row>
    <row r="166" spans="2:10" x14ac:dyDescent="0.2">
      <c r="B166" s="75"/>
      <c r="C166" s="71" t="s">
        <v>19</v>
      </c>
      <c r="D166" s="72"/>
      <c r="E166" s="25">
        <f>IF(E165&lt;=$D$158,$D$156,IF(E165&lt;=$E$158,$E$156,IF(E165&lt;=$F$158,$F$156,IF(E165&lt;=$G$158,$G$156,IF(E165&lt;=$H$158,$H$156)))))</f>
        <v>0.92</v>
      </c>
      <c r="F166" s="25">
        <f t="shared" ref="F166" si="107">IF(F165&lt;=$D$158,$D$156,IF(F165&lt;=$E$158,$E$156,IF(F165&lt;=$F$158,$F$156,IF(F165&lt;=$G$158,$G$156,IF(F165&lt;=$H$158,$H$156)))))</f>
        <v>0.75</v>
      </c>
      <c r="G166" s="25">
        <f t="shared" ref="G166" si="108">IF(G165&lt;=$D$158,$D$156,IF(G165&lt;=$E$158,$E$156,IF(G165&lt;=$F$158,$F$156,IF(G165&lt;=$G$158,$G$156,IF(G165&lt;=$H$158,$H$156)))))</f>
        <v>0.75</v>
      </c>
      <c r="H166" s="25">
        <f t="shared" ref="H166" si="109">IF(H165&lt;=$D$158,$D$156,IF(H165&lt;=$E$158,$E$156,IF(H165&lt;=$F$158,$F$156,IF(H165&lt;=$G$158,$G$156,IF(H165&lt;=$H$158,$H$156)))))</f>
        <v>0.84</v>
      </c>
      <c r="I166" s="25">
        <f t="shared" ref="I166" si="110">IF(I165&lt;=$D$158,$D$156,IF(I165&lt;=$E$158,$E$156,IF(I165&lt;=$F$158,$F$156,IF(I165&lt;=$G$158,$G$156,IF(I165&lt;=$H$158,$H$156)))))</f>
        <v>0.86</v>
      </c>
      <c r="J166" s="36">
        <f>AVERAGE(E166:I166)</f>
        <v>0.82400000000000007</v>
      </c>
    </row>
    <row r="167" spans="2:10" x14ac:dyDescent="0.2">
      <c r="B167" s="75" t="s">
        <v>28</v>
      </c>
      <c r="C167" s="73" t="s">
        <v>18</v>
      </c>
      <c r="D167" s="74"/>
      <c r="E167" s="47">
        <v>0.79821142544252577</v>
      </c>
      <c r="F167" s="47">
        <v>0.60226756083969568</v>
      </c>
      <c r="G167" s="47">
        <v>0.92288375392949229</v>
      </c>
      <c r="H167" s="47">
        <v>0.71368977448389637</v>
      </c>
      <c r="I167" s="47">
        <v>6.6929262547191115E-2</v>
      </c>
      <c r="J167" s="37"/>
    </row>
    <row r="168" spans="2:10" x14ac:dyDescent="0.2">
      <c r="B168" s="75"/>
      <c r="C168" s="71" t="s">
        <v>19</v>
      </c>
      <c r="D168" s="72"/>
      <c r="E168" s="25">
        <f>IF(E167&lt;=$D$158,$D$156,IF(E167&lt;=$E$158,$E$156,IF(E167&lt;=$F$158,$F$156,IF(E167&lt;=$G$158,$G$156,IF(E167&lt;=$H$158,$H$156)))))</f>
        <v>0.86</v>
      </c>
      <c r="F168" s="25">
        <f t="shared" ref="F168" si="111">IF(F167&lt;=$D$158,$D$156,IF(F167&lt;=$E$158,$E$156,IF(F167&lt;=$F$158,$F$156,IF(F167&lt;=$G$158,$G$156,IF(F167&lt;=$H$158,$H$156)))))</f>
        <v>0.86</v>
      </c>
      <c r="G168" s="25">
        <f t="shared" ref="G168" si="112">IF(G167&lt;=$D$158,$D$156,IF(G167&lt;=$E$158,$E$156,IF(G167&lt;=$F$158,$F$156,IF(G167&lt;=$G$158,$G$156,IF(G167&lt;=$H$158,$H$156)))))</f>
        <v>0.92</v>
      </c>
      <c r="H168" s="25">
        <f t="shared" ref="H168" si="113">IF(H167&lt;=$D$158,$D$156,IF(H167&lt;=$E$158,$E$156,IF(H167&lt;=$F$158,$F$156,IF(H167&lt;=$G$158,$G$156,IF(H167&lt;=$H$158,$H$156)))))</f>
        <v>0.86</v>
      </c>
      <c r="I168" s="25">
        <f t="shared" ref="I168" si="114">IF(I167&lt;=$D$158,$D$156,IF(I167&lt;=$E$158,$E$156,IF(I167&lt;=$F$158,$F$156,IF(I167&lt;=$G$158,$G$156,IF(I167&lt;=$H$158,$H$156)))))</f>
        <v>0.75</v>
      </c>
      <c r="J168" s="36">
        <f>AVERAGE(E168:I168)</f>
        <v>0.85</v>
      </c>
    </row>
    <row r="169" spans="2:10" x14ac:dyDescent="0.2">
      <c r="B169" s="75" t="s">
        <v>29</v>
      </c>
      <c r="C169" s="73" t="s">
        <v>18</v>
      </c>
      <c r="D169" s="74"/>
      <c r="E169" s="47">
        <v>0.15660460963841683</v>
      </c>
      <c r="F169" s="47">
        <v>4.3439668019546906E-2</v>
      </c>
      <c r="G169" s="47">
        <v>2.0160376955743464E-2</v>
      </c>
      <c r="H169" s="47">
        <v>0.42892756869340376</v>
      </c>
      <c r="I169" s="47">
        <v>0.37411578883203378</v>
      </c>
      <c r="J169" s="37"/>
    </row>
    <row r="170" spans="2:10" x14ac:dyDescent="0.2">
      <c r="B170" s="75"/>
      <c r="C170" s="71" t="s">
        <v>19</v>
      </c>
      <c r="D170" s="72"/>
      <c r="E170" s="25">
        <f>IF(E169&lt;=$D$158,$D$156,IF(E169&lt;=$E$158,$E$156,IF(E169&lt;=$F$158,$F$156,IF(E169&lt;=$G$158,$G$156,IF(E169&lt;=$H$158,$H$156)))))</f>
        <v>0.75</v>
      </c>
      <c r="F170" s="25">
        <f t="shared" ref="F170" si="115">IF(F169&lt;=$D$158,$D$156,IF(F169&lt;=$E$158,$E$156,IF(F169&lt;=$F$158,$F$156,IF(F169&lt;=$G$158,$G$156,IF(F169&lt;=$H$158,$H$156)))))</f>
        <v>0.75</v>
      </c>
      <c r="G170" s="25">
        <f t="shared" ref="G170" si="116">IF(G169&lt;=$D$158,$D$156,IF(G169&lt;=$E$158,$E$156,IF(G169&lt;=$F$158,$F$156,IF(G169&lt;=$G$158,$G$156,IF(G169&lt;=$H$158,$H$156)))))</f>
        <v>0.75</v>
      </c>
      <c r="H170" s="25">
        <f t="shared" ref="H170" si="117">IF(H169&lt;=$D$158,$D$156,IF(H169&lt;=$E$158,$E$156,IF(H169&lt;=$F$158,$F$156,IF(H169&lt;=$G$158,$G$156,IF(H169&lt;=$H$158,$H$156)))))</f>
        <v>0.84</v>
      </c>
      <c r="I170" s="25">
        <f t="shared" ref="I170" si="118">IF(I169&lt;=$D$158,$D$156,IF(I169&lt;=$E$158,$E$156,IF(I169&lt;=$F$158,$F$156,IF(I169&lt;=$G$158,$G$156,IF(I169&lt;=$H$158,$H$156)))))</f>
        <v>0.77</v>
      </c>
      <c r="J170" s="36">
        <f>AVERAGE(E170:I170)</f>
        <v>0.77200000000000002</v>
      </c>
    </row>
    <row r="171" spans="2:10" x14ac:dyDescent="0.2">
      <c r="B171" s="75" t="s">
        <v>30</v>
      </c>
      <c r="C171" s="73" t="s">
        <v>18</v>
      </c>
      <c r="D171" s="74"/>
      <c r="E171" s="47">
        <v>0.84461801472194387</v>
      </c>
      <c r="F171" s="47">
        <v>0.6912893145811797</v>
      </c>
      <c r="G171" s="47">
        <v>0.79822376157593011</v>
      </c>
      <c r="H171" s="47">
        <v>0.78805354736674582</v>
      </c>
      <c r="I171" s="47">
        <v>0.66965997618958928</v>
      </c>
      <c r="J171" s="37"/>
    </row>
    <row r="172" spans="2:10" x14ac:dyDescent="0.2">
      <c r="B172" s="75"/>
      <c r="C172" s="71" t="s">
        <v>19</v>
      </c>
      <c r="D172" s="72"/>
      <c r="E172" s="25">
        <f>IF(E171&lt;=$D$158,$D$156,IF(E171&lt;=$E$158,$E$156,IF(E171&lt;=$F$158,$F$156,IF(E171&lt;=$G$158,$G$156,IF(E171&lt;=$H$158,$H$156)))))</f>
        <v>0.92</v>
      </c>
      <c r="F172" s="25">
        <f t="shared" ref="F172" si="119">IF(F171&lt;=$D$158,$D$156,IF(F171&lt;=$E$158,$E$156,IF(F171&lt;=$F$158,$F$156,IF(F171&lt;=$G$158,$G$156,IF(F171&lt;=$H$158,$H$156)))))</f>
        <v>0.86</v>
      </c>
      <c r="G172" s="25">
        <f t="shared" ref="G172" si="120">IF(G171&lt;=$D$158,$D$156,IF(G171&lt;=$E$158,$E$156,IF(G171&lt;=$F$158,$F$156,IF(G171&lt;=$G$158,$G$156,IF(G171&lt;=$H$158,$H$156)))))</f>
        <v>0.86</v>
      </c>
      <c r="H172" s="25">
        <f t="shared" ref="H172" si="121">IF(H171&lt;=$D$158,$D$156,IF(H171&lt;=$E$158,$E$156,IF(H171&lt;=$F$158,$F$156,IF(H171&lt;=$G$158,$G$156,IF(H171&lt;=$H$158,$H$156)))))</f>
        <v>0.86</v>
      </c>
      <c r="I172" s="25">
        <f t="shared" ref="I172" si="122">IF(I171&lt;=$D$158,$D$156,IF(I171&lt;=$E$158,$E$156,IF(I171&lt;=$F$158,$F$156,IF(I171&lt;=$G$158,$G$156,IF(I171&lt;=$H$158,$H$156)))))</f>
        <v>0.86</v>
      </c>
      <c r="J172" s="36">
        <f>AVERAGE(E172:I172)</f>
        <v>0.87200000000000011</v>
      </c>
    </row>
    <row r="173" spans="2:10" x14ac:dyDescent="0.2">
      <c r="B173" s="75" t="s">
        <v>31</v>
      </c>
      <c r="C173" s="73" t="s">
        <v>18</v>
      </c>
      <c r="D173" s="74"/>
      <c r="E173" s="47">
        <v>5.7125243995063135E-3</v>
      </c>
      <c r="F173" s="47">
        <v>0.32478608362598527</v>
      </c>
      <c r="G173" s="47">
        <v>0.82042367981231612</v>
      </c>
      <c r="H173" s="47">
        <v>0.83673366410412109</v>
      </c>
      <c r="I173" s="47">
        <v>0.97021414348241986</v>
      </c>
      <c r="J173" s="37"/>
    </row>
    <row r="174" spans="2:10" x14ac:dyDescent="0.2">
      <c r="B174" s="75"/>
      <c r="C174" s="71" t="s">
        <v>19</v>
      </c>
      <c r="D174" s="72"/>
      <c r="E174" s="25">
        <f>IF(E173&lt;=$D$158,$D$156,IF(E173&lt;=$E$158,$E$156,IF(E173&lt;=$F$158,$F$156,IF(E173&lt;=$G$158,$G$156,IF(E173&lt;=$H$158,$H$156)))))</f>
        <v>0.75</v>
      </c>
      <c r="F174" s="25">
        <f t="shared" ref="F174" si="123">IF(F173&lt;=$D$158,$D$156,IF(F173&lt;=$E$158,$E$156,IF(F173&lt;=$F$158,$F$156,IF(F173&lt;=$G$158,$G$156,IF(F173&lt;=$H$158,$H$156)))))</f>
        <v>0.77</v>
      </c>
      <c r="G174" s="25">
        <f t="shared" ref="G174" si="124">IF(G173&lt;=$D$158,$D$156,IF(G173&lt;=$E$158,$E$156,IF(G173&lt;=$F$158,$F$156,IF(G173&lt;=$G$158,$G$156,IF(G173&lt;=$H$158,$H$156)))))</f>
        <v>0.92</v>
      </c>
      <c r="H174" s="25">
        <f t="shared" ref="H174" si="125">IF(H173&lt;=$D$158,$D$156,IF(H173&lt;=$E$158,$E$156,IF(H173&lt;=$F$158,$F$156,IF(H173&lt;=$G$158,$G$156,IF(H173&lt;=$H$158,$H$156)))))</f>
        <v>0.92</v>
      </c>
      <c r="I174" s="25">
        <f t="shared" ref="I174" si="126">IF(I173&lt;=$D$158,$D$156,IF(I173&lt;=$E$158,$E$156,IF(I173&lt;=$F$158,$F$156,IF(I173&lt;=$G$158,$G$156,IF(I173&lt;=$H$158,$H$156)))))</f>
        <v>0.92</v>
      </c>
      <c r="J174" s="36">
        <f>AVERAGE(E174:I174)</f>
        <v>0.85600000000000009</v>
      </c>
    </row>
    <row r="175" spans="2:10" x14ac:dyDescent="0.2">
      <c r="B175" s="75" t="s">
        <v>32</v>
      </c>
      <c r="C175" s="73" t="s">
        <v>18</v>
      </c>
      <c r="D175" s="74"/>
      <c r="E175" s="47">
        <v>0.89241738194048859</v>
      </c>
      <c r="F175" s="47">
        <v>0.64701142192123995</v>
      </c>
      <c r="G175" s="47">
        <v>1.3259586756160679E-2</v>
      </c>
      <c r="H175" s="47">
        <v>0.73663884682028369</v>
      </c>
      <c r="I175" s="47">
        <v>5.7941852463960775E-3</v>
      </c>
      <c r="J175" s="37"/>
    </row>
    <row r="176" spans="2:10" x14ac:dyDescent="0.2">
      <c r="B176" s="75"/>
      <c r="C176" s="71" t="s">
        <v>19</v>
      </c>
      <c r="D176" s="72"/>
      <c r="E176" s="25">
        <f>IF(E175&lt;=$D$158,$D$156,IF(E175&lt;=$E$158,$E$156,IF(E175&lt;=$F$158,$F$156,IF(E175&lt;=$G$158,$G$156,IF(E175&lt;=$H$158,$H$156)))))</f>
        <v>0.92</v>
      </c>
      <c r="F176" s="25">
        <f t="shared" ref="F176" si="127">IF(F175&lt;=$D$158,$D$156,IF(F175&lt;=$E$158,$E$156,IF(F175&lt;=$F$158,$F$156,IF(F175&lt;=$G$158,$G$156,IF(F175&lt;=$H$158,$H$156)))))</f>
        <v>0.86</v>
      </c>
      <c r="G176" s="25">
        <f t="shared" ref="G176" si="128">IF(G175&lt;=$D$158,$D$156,IF(G175&lt;=$E$158,$E$156,IF(G175&lt;=$F$158,$F$156,IF(G175&lt;=$G$158,$G$156,IF(G175&lt;=$H$158,$H$156)))))</f>
        <v>0.75</v>
      </c>
      <c r="H176" s="25">
        <f t="shared" ref="H176" si="129">IF(H175&lt;=$D$158,$D$156,IF(H175&lt;=$E$158,$E$156,IF(H175&lt;=$F$158,$F$156,IF(H175&lt;=$G$158,$G$156,IF(H175&lt;=$H$158,$H$156)))))</f>
        <v>0.86</v>
      </c>
      <c r="I176" s="25">
        <f t="shared" ref="I176" si="130">IF(I175&lt;=$D$158,$D$156,IF(I175&lt;=$E$158,$E$156,IF(I175&lt;=$F$158,$F$156,IF(I175&lt;=$G$158,$G$156,IF(I175&lt;=$H$158,$H$156)))))</f>
        <v>0.75</v>
      </c>
      <c r="J176" s="36">
        <f>AVERAGE(E176:I176)</f>
        <v>0.82800000000000007</v>
      </c>
    </row>
    <row r="177" spans="2:10" x14ac:dyDescent="0.2">
      <c r="B177" s="75" t="s">
        <v>33</v>
      </c>
      <c r="C177" s="73" t="s">
        <v>18</v>
      </c>
      <c r="D177" s="74"/>
      <c r="E177" s="47">
        <v>0.67588909236359629</v>
      </c>
      <c r="F177" s="47">
        <v>0.5248295885852311</v>
      </c>
      <c r="G177" s="47">
        <v>0.5125320841735993</v>
      </c>
      <c r="H177" s="47">
        <v>0.78639199902475332</v>
      </c>
      <c r="I177" s="47">
        <v>0.19969980267959819</v>
      </c>
      <c r="J177" s="37"/>
    </row>
    <row r="178" spans="2:10" x14ac:dyDescent="0.2">
      <c r="B178" s="75"/>
      <c r="C178" s="71" t="s">
        <v>19</v>
      </c>
      <c r="D178" s="72"/>
      <c r="E178" s="25">
        <f>IF(E177&lt;=$D$158,$D$156,IF(E177&lt;=$E$158,$E$156,IF(E177&lt;=$F$158,$F$156,IF(E177&lt;=$G$158,$G$156,IF(E177&lt;=$H$158,$H$156)))))</f>
        <v>0.86</v>
      </c>
      <c r="F178" s="25">
        <f t="shared" ref="F178" si="131">IF(F177&lt;=$D$158,$D$156,IF(F177&lt;=$E$158,$E$156,IF(F177&lt;=$F$158,$F$156,IF(F177&lt;=$G$158,$G$156,IF(F177&lt;=$H$158,$H$156)))))</f>
        <v>0.84</v>
      </c>
      <c r="G178" s="25">
        <f t="shared" ref="G178" si="132">IF(G177&lt;=$D$158,$D$156,IF(G177&lt;=$E$158,$E$156,IF(G177&lt;=$F$158,$F$156,IF(G177&lt;=$G$158,$G$156,IF(G177&lt;=$H$158,$H$156)))))</f>
        <v>0.84</v>
      </c>
      <c r="H178" s="25">
        <f t="shared" ref="H178" si="133">IF(H177&lt;=$D$158,$D$156,IF(H177&lt;=$E$158,$E$156,IF(H177&lt;=$F$158,$F$156,IF(H177&lt;=$G$158,$G$156,IF(H177&lt;=$H$158,$H$156)))))</f>
        <v>0.86</v>
      </c>
      <c r="I178" s="25">
        <f t="shared" ref="I178" si="134">IF(I177&lt;=$D$158,$D$156,IF(I177&lt;=$E$158,$E$156,IF(I177&lt;=$F$158,$F$156,IF(I177&lt;=$G$158,$G$156,IF(I177&lt;=$H$158,$H$156)))))</f>
        <v>0.75</v>
      </c>
      <c r="J178" s="36">
        <f>AVERAGE(E178:I178)</f>
        <v>0.83000000000000007</v>
      </c>
    </row>
    <row r="179" spans="2:10" x14ac:dyDescent="0.2">
      <c r="B179" s="75" t="s">
        <v>34</v>
      </c>
      <c r="C179" s="73" t="s">
        <v>18</v>
      </c>
      <c r="D179" s="74"/>
      <c r="E179" s="47">
        <v>0.11852947066641883</v>
      </c>
      <c r="F179" s="47">
        <v>0.95184476178750832</v>
      </c>
      <c r="G179" s="47">
        <v>7.278357288953019E-2</v>
      </c>
      <c r="H179" s="47">
        <v>0.69132405166648381</v>
      </c>
      <c r="I179" s="47">
        <v>0.2845807229866989</v>
      </c>
      <c r="J179" s="37"/>
    </row>
    <row r="180" spans="2:10" x14ac:dyDescent="0.2">
      <c r="B180" s="75"/>
      <c r="C180" s="71" t="s">
        <v>19</v>
      </c>
      <c r="D180" s="72"/>
      <c r="E180" s="25">
        <f>IF(E179&lt;=$D$158,$D$156,IF(E179&lt;=$E$158,$E$156,IF(E179&lt;=$F$158,$F$156,IF(E179&lt;=$G$158,$G$156,IF(E179&lt;=$H$158,$H$156)))))</f>
        <v>0.75</v>
      </c>
      <c r="F180" s="25">
        <f t="shared" ref="F180" si="135">IF(F179&lt;=$D$158,$D$156,IF(F179&lt;=$E$158,$E$156,IF(F179&lt;=$F$158,$F$156,IF(F179&lt;=$G$158,$G$156,IF(F179&lt;=$H$158,$H$156)))))</f>
        <v>0.92</v>
      </c>
      <c r="G180" s="25">
        <f t="shared" ref="G180" si="136">IF(G179&lt;=$D$158,$D$156,IF(G179&lt;=$E$158,$E$156,IF(G179&lt;=$F$158,$F$156,IF(G179&lt;=$G$158,$G$156,IF(G179&lt;=$H$158,$H$156)))))</f>
        <v>0.75</v>
      </c>
      <c r="H180" s="25">
        <f t="shared" ref="H180" si="137">IF(H179&lt;=$D$158,$D$156,IF(H179&lt;=$E$158,$E$156,IF(H179&lt;=$F$158,$F$156,IF(H179&lt;=$G$158,$G$156,IF(H179&lt;=$H$158,$H$156)))))</f>
        <v>0.86</v>
      </c>
      <c r="I180" s="25">
        <f t="shared" ref="I180" si="138">IF(I179&lt;=$D$158,$D$156,IF(I179&lt;=$E$158,$E$156,IF(I179&lt;=$F$158,$F$156,IF(I179&lt;=$G$158,$G$156,IF(I179&lt;=$H$158,$H$156)))))</f>
        <v>0.77</v>
      </c>
      <c r="J180" s="36">
        <f>AVERAGE(E180:I180)</f>
        <v>0.80999999999999994</v>
      </c>
    </row>
    <row r="182" spans="2:10" x14ac:dyDescent="0.2">
      <c r="B182" s="20" t="s">
        <v>2</v>
      </c>
      <c r="C182" s="23" t="s">
        <v>4</v>
      </c>
      <c r="D182" s="10">
        <f>AVERAGE(J162:J180)</f>
        <v>0.82979999999999998</v>
      </c>
      <c r="F182" s="70"/>
      <c r="G182" s="70"/>
      <c r="H182" s="70"/>
    </row>
    <row r="183" spans="2:10" x14ac:dyDescent="0.2">
      <c r="B183" s="20" t="s">
        <v>35</v>
      </c>
      <c r="C183" s="23" t="s">
        <v>4</v>
      </c>
      <c r="D183" s="10">
        <f>SQRT(VAR(J162:J180))</f>
        <v>2.7251095798558701E-2</v>
      </c>
      <c r="F183" s="52"/>
      <c r="G183" s="52"/>
      <c r="H183" s="52"/>
    </row>
    <row r="184" spans="2:10" x14ac:dyDescent="0.2">
      <c r="B184" s="20"/>
      <c r="C184" s="23"/>
      <c r="D184" s="10"/>
    </row>
    <row r="185" spans="2:10" ht="20.25" x14ac:dyDescent="0.3">
      <c r="B185" s="69" t="s">
        <v>23</v>
      </c>
      <c r="C185" s="69"/>
      <c r="D185" s="69"/>
    </row>
    <row r="186" spans="2:10" x14ac:dyDescent="0.2">
      <c r="B186" s="19" t="s">
        <v>20</v>
      </c>
      <c r="C186" s="11" t="s">
        <v>4</v>
      </c>
      <c r="D186" s="17">
        <f>_xlfn.NORM.INV($D$3,0,1)</f>
        <v>1.6448536269514715</v>
      </c>
    </row>
    <row r="187" spans="2:10" x14ac:dyDescent="0.2">
      <c r="B187" s="19" t="s">
        <v>21</v>
      </c>
      <c r="C187" s="21" t="s">
        <v>4</v>
      </c>
      <c r="D187" s="17">
        <f>_xlfn.NORM.INV($D$4,0,1)</f>
        <v>0.67448975019608193</v>
      </c>
    </row>
    <row r="188" spans="2:10" x14ac:dyDescent="0.2">
      <c r="B188" s="22"/>
      <c r="C188" s="21" t="s">
        <v>4</v>
      </c>
      <c r="D188" s="12">
        <f>D182+D186*D183</f>
        <v>0.87462406376266122</v>
      </c>
    </row>
    <row r="189" spans="2:10" x14ac:dyDescent="0.2">
      <c r="B189" s="22"/>
      <c r="C189" s="21" t="s">
        <v>4</v>
      </c>
      <c r="D189" s="12">
        <f>D182+D183*D187</f>
        <v>0.84818058479773939</v>
      </c>
    </row>
    <row r="190" spans="2:10" ht="15" x14ac:dyDescent="0.25">
      <c r="B190" s="13"/>
      <c r="C190" s="21"/>
      <c r="D190" s="12"/>
    </row>
    <row r="191" spans="2:10" ht="15" x14ac:dyDescent="0.25">
      <c r="B191" s="14" t="s">
        <v>9</v>
      </c>
      <c r="C191" s="11" t="s">
        <v>4</v>
      </c>
      <c r="D191" s="18">
        <f>D188/D182-1</f>
        <v>5.4017912464040974E-2</v>
      </c>
    </row>
    <row r="192" spans="2:10" ht="15" x14ac:dyDescent="0.25">
      <c r="B192" s="14" t="s">
        <v>10</v>
      </c>
      <c r="C192" s="11" t="s">
        <v>4</v>
      </c>
      <c r="D192" s="18">
        <f>D189/D182-1</f>
        <v>2.2150620387731301E-2</v>
      </c>
    </row>
    <row r="194" spans="2:10" ht="15" x14ac:dyDescent="0.25">
      <c r="B194" s="13"/>
      <c r="C194" s="21"/>
      <c r="D194" s="12"/>
    </row>
    <row r="195" spans="2:10" ht="15" x14ac:dyDescent="0.25">
      <c r="B195" s="14" t="s">
        <v>37</v>
      </c>
      <c r="C195" s="11" t="s">
        <v>4</v>
      </c>
      <c r="D195" s="18">
        <f>0.75*D45+0.25*D191</f>
        <v>7.0219800386445763E-2</v>
      </c>
    </row>
    <row r="196" spans="2:10" ht="15" x14ac:dyDescent="0.25">
      <c r="B196" s="14" t="s">
        <v>38</v>
      </c>
      <c r="C196" s="11" t="s">
        <v>4</v>
      </c>
      <c r="D196" s="18">
        <f>0.75*D46+0.25*D192</f>
        <v>2.8794377107738911E-2</v>
      </c>
    </row>
    <row r="199" spans="2:10" ht="30" x14ac:dyDescent="0.4">
      <c r="B199" s="58" t="s">
        <v>36</v>
      </c>
    </row>
    <row r="202" spans="2:10" ht="15" x14ac:dyDescent="0.25">
      <c r="B202" s="65" t="s">
        <v>0</v>
      </c>
      <c r="C202" s="66"/>
      <c r="D202" s="2">
        <v>2012</v>
      </c>
      <c r="E202" s="2">
        <v>2013</v>
      </c>
      <c r="F202" s="2">
        <v>2014</v>
      </c>
      <c r="G202" s="2">
        <v>2015</v>
      </c>
      <c r="H202" s="2">
        <v>2016</v>
      </c>
    </row>
    <row r="203" spans="2:10" ht="15" x14ac:dyDescent="0.25">
      <c r="B203" s="67" t="s">
        <v>1</v>
      </c>
      <c r="C203" s="68"/>
      <c r="D203" s="27">
        <v>0.74936653218181126</v>
      </c>
      <c r="E203" s="27">
        <v>0.7705898028074426</v>
      </c>
      <c r="F203" s="50">
        <v>0.86285649966041955</v>
      </c>
      <c r="G203" s="50">
        <v>0.91988147423116606</v>
      </c>
      <c r="H203" s="50">
        <v>0.99</v>
      </c>
    </row>
    <row r="204" spans="2:10" x14ac:dyDescent="0.2">
      <c r="B204" s="9"/>
    </row>
    <row r="205" spans="2:10" ht="15" x14ac:dyDescent="0.25">
      <c r="B205" s="28" t="s">
        <v>14</v>
      </c>
      <c r="D205" s="48"/>
      <c r="E205" s="48"/>
      <c r="F205" s="48"/>
      <c r="G205" s="48"/>
      <c r="H205" s="32"/>
      <c r="I205" s="38">
        <v>0.8</v>
      </c>
      <c r="J205" s="38">
        <v>0.9</v>
      </c>
    </row>
    <row r="206" spans="2:10" x14ac:dyDescent="0.2">
      <c r="B206" s="76" t="s">
        <v>15</v>
      </c>
      <c r="C206" s="76"/>
      <c r="D206" s="29">
        <v>0.75</v>
      </c>
      <c r="E206" s="29">
        <v>0.77</v>
      </c>
      <c r="F206" s="29">
        <v>0.86</v>
      </c>
      <c r="G206" s="29">
        <v>0.92</v>
      </c>
      <c r="H206" s="29">
        <v>0.99</v>
      </c>
      <c r="I206" s="39"/>
    </row>
    <row r="207" spans="2:10" x14ac:dyDescent="0.2">
      <c r="B207" s="76" t="s">
        <v>17</v>
      </c>
      <c r="C207" s="76"/>
      <c r="D207" s="30">
        <v>1</v>
      </c>
      <c r="E207" s="30">
        <v>1</v>
      </c>
      <c r="F207" s="30">
        <v>1</v>
      </c>
      <c r="G207" s="30">
        <v>1</v>
      </c>
      <c r="H207" s="44">
        <v>1</v>
      </c>
      <c r="I207" s="57"/>
    </row>
    <row r="208" spans="2:10" x14ac:dyDescent="0.2">
      <c r="B208" s="76" t="s">
        <v>16</v>
      </c>
      <c r="C208" s="76"/>
      <c r="D208" s="26">
        <v>0.2</v>
      </c>
      <c r="E208" s="26">
        <v>0.4</v>
      </c>
      <c r="F208" s="26">
        <v>0.6</v>
      </c>
      <c r="G208" s="26">
        <v>0.8</v>
      </c>
      <c r="H208" s="26">
        <v>1</v>
      </c>
      <c r="I208" s="41"/>
    </row>
    <row r="209" spans="2:10" x14ac:dyDescent="0.2">
      <c r="B209" s="10"/>
      <c r="C209" s="10"/>
      <c r="D209" s="32"/>
      <c r="E209" s="32"/>
      <c r="F209" s="32"/>
      <c r="G209" s="32"/>
      <c r="H209" s="32"/>
      <c r="I209" s="32"/>
      <c r="J209" s="32"/>
    </row>
    <row r="210" spans="2:10" x14ac:dyDescent="0.2">
      <c r="B210" s="33"/>
      <c r="E210" s="43"/>
      <c r="F210" s="43"/>
      <c r="G210" s="43"/>
      <c r="H210" s="43"/>
      <c r="J210" s="34"/>
    </row>
    <row r="211" spans="2:10" x14ac:dyDescent="0.2">
      <c r="B211" s="75" t="s">
        <v>25</v>
      </c>
      <c r="C211" s="73" t="s">
        <v>18</v>
      </c>
      <c r="D211" s="74"/>
      <c r="E211" s="47">
        <v>0.20272068044070413</v>
      </c>
      <c r="F211" s="47">
        <v>0.11768675324387701</v>
      </c>
      <c r="G211" s="47">
        <v>0.78240023232959865</v>
      </c>
      <c r="H211" s="47">
        <v>0.66318426444600098</v>
      </c>
      <c r="I211" s="59">
        <v>0.95330346082415029</v>
      </c>
      <c r="J211" s="35"/>
    </row>
    <row r="212" spans="2:10" x14ac:dyDescent="0.2">
      <c r="B212" s="75"/>
      <c r="C212" s="71" t="s">
        <v>19</v>
      </c>
      <c r="D212" s="72"/>
      <c r="E212" s="25">
        <f>IF(E211&lt;=$D$208,$D$206,IF(E211&lt;=$E$208,$E$206,IF(E211&lt;=$F$208,$F$206,IF(E211&lt;=$G$208,$G$206,IF(E211&lt;=$H$208,$H$206)))))</f>
        <v>0.77</v>
      </c>
      <c r="F212" s="25">
        <f t="shared" ref="F212:I212" si="139">IF(F211&lt;=$D$208,$D$206,IF(F211&lt;=$E$208,$E$206,IF(F211&lt;=$F$208,$F$206,IF(F211&lt;=$G$208,$G$206,IF(F211&lt;=$H$208,$H$206)))))</f>
        <v>0.75</v>
      </c>
      <c r="G212" s="25">
        <f t="shared" si="139"/>
        <v>0.92</v>
      </c>
      <c r="H212" s="25">
        <f t="shared" si="139"/>
        <v>0.92</v>
      </c>
      <c r="I212" s="25">
        <f t="shared" si="139"/>
        <v>0.99</v>
      </c>
      <c r="J212" s="36">
        <f>AVERAGE(E212:I212)</f>
        <v>0.86999999999999988</v>
      </c>
    </row>
    <row r="213" spans="2:10" x14ac:dyDescent="0.2">
      <c r="B213" s="75" t="s">
        <v>26</v>
      </c>
      <c r="C213" s="73" t="s">
        <v>18</v>
      </c>
      <c r="D213" s="74"/>
      <c r="E213" s="47">
        <v>0.96999301171304408</v>
      </c>
      <c r="F213" s="47">
        <v>0.15851030472870709</v>
      </c>
      <c r="G213" s="47">
        <v>0.52095073675086756</v>
      </c>
      <c r="H213" s="47">
        <v>0.63436507108713591</v>
      </c>
      <c r="I213" s="47">
        <v>2.4377358634876112E-3</v>
      </c>
      <c r="J213" s="37"/>
    </row>
    <row r="214" spans="2:10" x14ac:dyDescent="0.2">
      <c r="B214" s="75"/>
      <c r="C214" s="71" t="s">
        <v>19</v>
      </c>
      <c r="D214" s="72"/>
      <c r="E214" s="25">
        <f>IF(E213&lt;=$D$208,$D$206,IF(E213&lt;=$E$208,$E$206,IF(E213&lt;=$F$208,$F$206,IF(E213&lt;=$G$208,$G$206,IF(E213&lt;=$H$208,$H$206)))))</f>
        <v>0.99</v>
      </c>
      <c r="F214" s="25">
        <f t="shared" ref="F214" si="140">IF(F213&lt;=$D$208,$D$206,IF(F213&lt;=$E$208,$E$206,IF(F213&lt;=$F$208,$F$206,IF(F213&lt;=$G$208,$G$206,IF(F213&lt;=$H$208,$H$206)))))</f>
        <v>0.75</v>
      </c>
      <c r="G214" s="25">
        <f t="shared" ref="G214" si="141">IF(G213&lt;=$D$208,$D$206,IF(G213&lt;=$E$208,$E$206,IF(G213&lt;=$F$208,$F$206,IF(G213&lt;=$G$208,$G$206,IF(G213&lt;=$H$208,$H$206)))))</f>
        <v>0.86</v>
      </c>
      <c r="H214" s="25">
        <f t="shared" ref="H214" si="142">IF(H213&lt;=$D$208,$D$206,IF(H213&lt;=$E$208,$E$206,IF(H213&lt;=$F$208,$F$206,IF(H213&lt;=$G$208,$G$206,IF(H213&lt;=$H$208,$H$206)))))</f>
        <v>0.92</v>
      </c>
      <c r="I214" s="25">
        <f t="shared" ref="I214" si="143">IF(I213&lt;=$D$208,$D$206,IF(I213&lt;=$E$208,$E$206,IF(I213&lt;=$F$208,$F$206,IF(I213&lt;=$G$208,$G$206,IF(I213&lt;=$H$208,$H$206)))))</f>
        <v>0.75</v>
      </c>
      <c r="J214" s="36">
        <f>AVERAGE(E214:I214)</f>
        <v>0.85399999999999987</v>
      </c>
    </row>
    <row r="215" spans="2:10" x14ac:dyDescent="0.2">
      <c r="B215" s="75" t="s">
        <v>27</v>
      </c>
      <c r="C215" s="73" t="s">
        <v>18</v>
      </c>
      <c r="D215" s="74"/>
      <c r="E215" s="47">
        <v>0.9085911238891391</v>
      </c>
      <c r="F215" s="47">
        <v>0.16744141949576719</v>
      </c>
      <c r="G215" s="47">
        <v>1.1817475009193168E-2</v>
      </c>
      <c r="H215" s="47">
        <v>0.53137503778803774</v>
      </c>
      <c r="I215" s="47">
        <v>0.77816313557194583</v>
      </c>
      <c r="J215" s="37"/>
    </row>
    <row r="216" spans="2:10" x14ac:dyDescent="0.2">
      <c r="B216" s="75"/>
      <c r="C216" s="71" t="s">
        <v>19</v>
      </c>
      <c r="D216" s="72"/>
      <c r="E216" s="25">
        <f>IF(E215&lt;=$D$208,$D$206,IF(E215&lt;=$E$208,$E$206,IF(E215&lt;=$F$208,$F$206,IF(E215&lt;=$G$208,$G$206,IF(E215&lt;=$H$208,$H$206)))))</f>
        <v>0.99</v>
      </c>
      <c r="F216" s="25">
        <f t="shared" ref="F216" si="144">IF(F215&lt;=$D$208,$D$206,IF(F215&lt;=$E$208,$E$206,IF(F215&lt;=$F$208,$F$206,IF(F215&lt;=$G$208,$G$206,IF(F215&lt;=$H$208,$H$206)))))</f>
        <v>0.75</v>
      </c>
      <c r="G216" s="25">
        <f t="shared" ref="G216" si="145">IF(G215&lt;=$D$208,$D$206,IF(G215&lt;=$E$208,$E$206,IF(G215&lt;=$F$208,$F$206,IF(G215&lt;=$G$208,$G$206,IF(G215&lt;=$H$208,$H$206)))))</f>
        <v>0.75</v>
      </c>
      <c r="H216" s="25">
        <f t="shared" ref="H216" si="146">IF(H215&lt;=$D$208,$D$206,IF(H215&lt;=$E$208,$E$206,IF(H215&lt;=$F$208,$F$206,IF(H215&lt;=$G$208,$G$206,IF(H215&lt;=$H$208,$H$206)))))</f>
        <v>0.86</v>
      </c>
      <c r="I216" s="25">
        <f t="shared" ref="I216" si="147">IF(I215&lt;=$D$208,$D$206,IF(I215&lt;=$E$208,$E$206,IF(I215&lt;=$F$208,$F$206,IF(I215&lt;=$G$208,$G$206,IF(I215&lt;=$H$208,$H$206)))))</f>
        <v>0.92</v>
      </c>
      <c r="J216" s="36">
        <f>AVERAGE(E216:I216)</f>
        <v>0.85400000000000009</v>
      </c>
    </row>
    <row r="217" spans="2:10" x14ac:dyDescent="0.2">
      <c r="B217" s="75" t="s">
        <v>28</v>
      </c>
      <c r="C217" s="73" t="s">
        <v>18</v>
      </c>
      <c r="D217" s="74"/>
      <c r="E217" s="47">
        <v>0.79821142544252577</v>
      </c>
      <c r="F217" s="47">
        <v>0.60226756083969568</v>
      </c>
      <c r="G217" s="47">
        <v>0.92288375392949229</v>
      </c>
      <c r="H217" s="47">
        <v>0.71368977448389637</v>
      </c>
      <c r="I217" s="47">
        <v>6.6929262547191115E-2</v>
      </c>
      <c r="J217" s="37"/>
    </row>
    <row r="218" spans="2:10" x14ac:dyDescent="0.2">
      <c r="B218" s="75"/>
      <c r="C218" s="71" t="s">
        <v>19</v>
      </c>
      <c r="D218" s="72"/>
      <c r="E218" s="25">
        <f>IF(E217&lt;=$D$208,$D$206,IF(E217&lt;=$E$208,$E$206,IF(E217&lt;=$F$208,$F$206,IF(E217&lt;=$G$208,$G$206,IF(E217&lt;=$H$208,$H$206)))))</f>
        <v>0.92</v>
      </c>
      <c r="F218" s="25">
        <f t="shared" ref="F218" si="148">IF(F217&lt;=$D$208,$D$206,IF(F217&lt;=$E$208,$E$206,IF(F217&lt;=$F$208,$F$206,IF(F217&lt;=$G$208,$G$206,IF(F217&lt;=$H$208,$H$206)))))</f>
        <v>0.92</v>
      </c>
      <c r="G218" s="25">
        <f t="shared" ref="G218" si="149">IF(G217&lt;=$D$208,$D$206,IF(G217&lt;=$E$208,$E$206,IF(G217&lt;=$F$208,$F$206,IF(G217&lt;=$G$208,$G$206,IF(G217&lt;=$H$208,$H$206)))))</f>
        <v>0.99</v>
      </c>
      <c r="H218" s="25">
        <f t="shared" ref="H218" si="150">IF(H217&lt;=$D$208,$D$206,IF(H217&lt;=$E$208,$E$206,IF(H217&lt;=$F$208,$F$206,IF(H217&lt;=$G$208,$G$206,IF(H217&lt;=$H$208,$H$206)))))</f>
        <v>0.92</v>
      </c>
      <c r="I218" s="25">
        <f t="shared" ref="I218" si="151">IF(I217&lt;=$D$208,$D$206,IF(I217&lt;=$E$208,$E$206,IF(I217&lt;=$F$208,$F$206,IF(I217&lt;=$G$208,$G$206,IF(I217&lt;=$H$208,$H$206)))))</f>
        <v>0.75</v>
      </c>
      <c r="J218" s="36">
        <f>AVERAGE(E218:I218)</f>
        <v>0.9</v>
      </c>
    </row>
    <row r="219" spans="2:10" x14ac:dyDescent="0.2">
      <c r="B219" s="75" t="s">
        <v>29</v>
      </c>
      <c r="C219" s="73" t="s">
        <v>18</v>
      </c>
      <c r="D219" s="74"/>
      <c r="E219" s="47">
        <v>0.15660460963841683</v>
      </c>
      <c r="F219" s="47">
        <v>4.3439668019546906E-2</v>
      </c>
      <c r="G219" s="47">
        <v>2.0160376955743464E-2</v>
      </c>
      <c r="H219" s="47">
        <v>0.42892756869340376</v>
      </c>
      <c r="I219" s="47">
        <v>0.37411578883203378</v>
      </c>
      <c r="J219" s="37"/>
    </row>
    <row r="220" spans="2:10" x14ac:dyDescent="0.2">
      <c r="B220" s="75"/>
      <c r="C220" s="71" t="s">
        <v>19</v>
      </c>
      <c r="D220" s="72"/>
      <c r="E220" s="25">
        <f>IF(E219&lt;=$D$208,$D$206,IF(E219&lt;=$E$208,$E$206,IF(E219&lt;=$F$208,$F$206,IF(E219&lt;=$G$208,$G$206,IF(E219&lt;=$H$208,$H$206)))))</f>
        <v>0.75</v>
      </c>
      <c r="F220" s="25">
        <f t="shared" ref="F220" si="152">IF(F219&lt;=$D$208,$D$206,IF(F219&lt;=$E$208,$E$206,IF(F219&lt;=$F$208,$F$206,IF(F219&lt;=$G$208,$G$206,IF(F219&lt;=$H$208,$H$206)))))</f>
        <v>0.75</v>
      </c>
      <c r="G220" s="25">
        <f t="shared" ref="G220" si="153">IF(G219&lt;=$D$208,$D$206,IF(G219&lt;=$E$208,$E$206,IF(G219&lt;=$F$208,$F$206,IF(G219&lt;=$G$208,$G$206,IF(G219&lt;=$H$208,$H$206)))))</f>
        <v>0.75</v>
      </c>
      <c r="H220" s="25">
        <f t="shared" ref="H220" si="154">IF(H219&lt;=$D$208,$D$206,IF(H219&lt;=$E$208,$E$206,IF(H219&lt;=$F$208,$F$206,IF(H219&lt;=$G$208,$G$206,IF(H219&lt;=$H$208,$H$206)))))</f>
        <v>0.86</v>
      </c>
      <c r="I220" s="25">
        <f t="shared" ref="I220" si="155">IF(I219&lt;=$D$208,$D$206,IF(I219&lt;=$E$208,$E$206,IF(I219&lt;=$F$208,$F$206,IF(I219&lt;=$G$208,$G$206,IF(I219&lt;=$H$208,$H$206)))))</f>
        <v>0.77</v>
      </c>
      <c r="J220" s="36">
        <f>AVERAGE(E220:I220)</f>
        <v>0.77600000000000002</v>
      </c>
    </row>
    <row r="221" spans="2:10" x14ac:dyDescent="0.2">
      <c r="B221" s="75" t="s">
        <v>30</v>
      </c>
      <c r="C221" s="73" t="s">
        <v>18</v>
      </c>
      <c r="D221" s="74"/>
      <c r="E221" s="47">
        <v>0.84461801472194387</v>
      </c>
      <c r="F221" s="47">
        <v>0.6912893145811797</v>
      </c>
      <c r="G221" s="47">
        <v>0.79822376157593011</v>
      </c>
      <c r="H221" s="47">
        <v>0.78805354736674582</v>
      </c>
      <c r="I221" s="47">
        <v>0.66965997618958928</v>
      </c>
      <c r="J221" s="37"/>
    </row>
    <row r="222" spans="2:10" x14ac:dyDescent="0.2">
      <c r="B222" s="75"/>
      <c r="C222" s="71" t="s">
        <v>19</v>
      </c>
      <c r="D222" s="72"/>
      <c r="E222" s="25">
        <f>IF(E221&lt;=$D$208,$D$206,IF(E221&lt;=$E$208,$E$206,IF(E221&lt;=$F$208,$F$206,IF(E221&lt;=$G$208,$G$206,IF(E221&lt;=$H$208,$H$206)))))</f>
        <v>0.99</v>
      </c>
      <c r="F222" s="25">
        <f t="shared" ref="F222" si="156">IF(F221&lt;=$D$208,$D$206,IF(F221&lt;=$E$208,$E$206,IF(F221&lt;=$F$208,$F$206,IF(F221&lt;=$G$208,$G$206,IF(F221&lt;=$H$208,$H$206)))))</f>
        <v>0.92</v>
      </c>
      <c r="G222" s="25">
        <f t="shared" ref="G222" si="157">IF(G221&lt;=$D$208,$D$206,IF(G221&lt;=$E$208,$E$206,IF(G221&lt;=$F$208,$F$206,IF(G221&lt;=$G$208,$G$206,IF(G221&lt;=$H$208,$H$206)))))</f>
        <v>0.92</v>
      </c>
      <c r="H222" s="25">
        <f t="shared" ref="H222" si="158">IF(H221&lt;=$D$208,$D$206,IF(H221&lt;=$E$208,$E$206,IF(H221&lt;=$F$208,$F$206,IF(H221&lt;=$G$208,$G$206,IF(H221&lt;=$H$208,$H$206)))))</f>
        <v>0.92</v>
      </c>
      <c r="I222" s="25">
        <f t="shared" ref="I222" si="159">IF(I221&lt;=$D$208,$D$206,IF(I221&lt;=$E$208,$E$206,IF(I221&lt;=$F$208,$F$206,IF(I221&lt;=$G$208,$G$206,IF(I221&lt;=$H$208,$H$206)))))</f>
        <v>0.92</v>
      </c>
      <c r="J222" s="36">
        <f>AVERAGE(E222:I222)</f>
        <v>0.93399999999999994</v>
      </c>
    </row>
    <row r="223" spans="2:10" x14ac:dyDescent="0.2">
      <c r="B223" s="75" t="s">
        <v>31</v>
      </c>
      <c r="C223" s="73" t="s">
        <v>18</v>
      </c>
      <c r="D223" s="74"/>
      <c r="E223" s="47">
        <v>5.7125243995063135E-3</v>
      </c>
      <c r="F223" s="47">
        <v>0.32478608362598527</v>
      </c>
      <c r="G223" s="47">
        <v>0.82042367981231612</v>
      </c>
      <c r="H223" s="47">
        <v>0.83673366410412109</v>
      </c>
      <c r="I223" s="47">
        <v>0.97021414348241986</v>
      </c>
      <c r="J223" s="37"/>
    </row>
    <row r="224" spans="2:10" x14ac:dyDescent="0.2">
      <c r="B224" s="75"/>
      <c r="C224" s="71" t="s">
        <v>19</v>
      </c>
      <c r="D224" s="72"/>
      <c r="E224" s="25">
        <f>IF(E223&lt;=$D$208,$D$206,IF(E223&lt;=$E$208,$E$206,IF(E223&lt;=$F$208,$F$206,IF(E223&lt;=$G$208,$G$206,IF(E223&lt;=$H$208,$H$206)))))</f>
        <v>0.75</v>
      </c>
      <c r="F224" s="25">
        <f t="shared" ref="F224" si="160">IF(F223&lt;=$D$208,$D$206,IF(F223&lt;=$E$208,$E$206,IF(F223&lt;=$F$208,$F$206,IF(F223&lt;=$G$208,$G$206,IF(F223&lt;=$H$208,$H$206)))))</f>
        <v>0.77</v>
      </c>
      <c r="G224" s="25">
        <f t="shared" ref="G224" si="161">IF(G223&lt;=$D$208,$D$206,IF(G223&lt;=$E$208,$E$206,IF(G223&lt;=$F$208,$F$206,IF(G223&lt;=$G$208,$G$206,IF(G223&lt;=$H$208,$H$206)))))</f>
        <v>0.99</v>
      </c>
      <c r="H224" s="25">
        <f t="shared" ref="H224" si="162">IF(H223&lt;=$D$208,$D$206,IF(H223&lt;=$E$208,$E$206,IF(H223&lt;=$F$208,$F$206,IF(H223&lt;=$G$208,$G$206,IF(H223&lt;=$H$208,$H$206)))))</f>
        <v>0.99</v>
      </c>
      <c r="I224" s="25">
        <f t="shared" ref="I224" si="163">IF(I223&lt;=$D$208,$D$206,IF(I223&lt;=$E$208,$E$206,IF(I223&lt;=$F$208,$F$206,IF(I223&lt;=$G$208,$G$206,IF(I223&lt;=$H$208,$H$206)))))</f>
        <v>0.99</v>
      </c>
      <c r="J224" s="36">
        <f>AVERAGE(E224:I224)</f>
        <v>0.89800000000000002</v>
      </c>
    </row>
    <row r="225" spans="2:10" x14ac:dyDescent="0.2">
      <c r="B225" s="75" t="s">
        <v>32</v>
      </c>
      <c r="C225" s="73" t="s">
        <v>18</v>
      </c>
      <c r="D225" s="74"/>
      <c r="E225" s="47">
        <v>0.89241738194048859</v>
      </c>
      <c r="F225" s="47">
        <v>0.64701142192123995</v>
      </c>
      <c r="G225" s="47">
        <v>1.3259586756160679E-2</v>
      </c>
      <c r="H225" s="47">
        <v>0.73663884682028369</v>
      </c>
      <c r="I225" s="47">
        <v>5.7941852463960775E-3</v>
      </c>
      <c r="J225" s="37"/>
    </row>
    <row r="226" spans="2:10" x14ac:dyDescent="0.2">
      <c r="B226" s="75"/>
      <c r="C226" s="71" t="s">
        <v>19</v>
      </c>
      <c r="D226" s="72"/>
      <c r="E226" s="25">
        <f>IF(E225&lt;=$D$208,$D$206,IF(E225&lt;=$E$208,$E$206,IF(E225&lt;=$F$208,$F$206,IF(E225&lt;=$G$208,$G$206,IF(E225&lt;=$H$208,$H$206)))))</f>
        <v>0.99</v>
      </c>
      <c r="F226" s="25">
        <f t="shared" ref="F226" si="164">IF(F225&lt;=$D$208,$D$206,IF(F225&lt;=$E$208,$E$206,IF(F225&lt;=$F$208,$F$206,IF(F225&lt;=$G$208,$G$206,IF(F225&lt;=$H$208,$H$206)))))</f>
        <v>0.92</v>
      </c>
      <c r="G226" s="25">
        <f t="shared" ref="G226" si="165">IF(G225&lt;=$D$208,$D$206,IF(G225&lt;=$E$208,$E$206,IF(G225&lt;=$F$208,$F$206,IF(G225&lt;=$G$208,$G$206,IF(G225&lt;=$H$208,$H$206)))))</f>
        <v>0.75</v>
      </c>
      <c r="H226" s="25">
        <f t="shared" ref="H226" si="166">IF(H225&lt;=$D$208,$D$206,IF(H225&lt;=$E$208,$E$206,IF(H225&lt;=$F$208,$F$206,IF(H225&lt;=$G$208,$G$206,IF(H225&lt;=$H$208,$H$206)))))</f>
        <v>0.92</v>
      </c>
      <c r="I226" s="25">
        <f t="shared" ref="I226" si="167">IF(I225&lt;=$D$208,$D$206,IF(I225&lt;=$E$208,$E$206,IF(I225&lt;=$F$208,$F$206,IF(I225&lt;=$G$208,$G$206,IF(I225&lt;=$H$208,$H$206)))))</f>
        <v>0.75</v>
      </c>
      <c r="J226" s="36">
        <f>AVERAGE(E226:I226)</f>
        <v>0.86599999999999999</v>
      </c>
    </row>
    <row r="227" spans="2:10" x14ac:dyDescent="0.2">
      <c r="B227" s="75" t="s">
        <v>33</v>
      </c>
      <c r="C227" s="73" t="s">
        <v>18</v>
      </c>
      <c r="D227" s="74"/>
      <c r="E227" s="47">
        <v>0.67588909236359629</v>
      </c>
      <c r="F227" s="47">
        <v>0.5248295885852311</v>
      </c>
      <c r="G227" s="47">
        <v>0.5125320841735993</v>
      </c>
      <c r="H227" s="47">
        <v>0.78639199902475332</v>
      </c>
      <c r="I227" s="47">
        <v>0.19969980267959819</v>
      </c>
      <c r="J227" s="37"/>
    </row>
    <row r="228" spans="2:10" x14ac:dyDescent="0.2">
      <c r="B228" s="75"/>
      <c r="C228" s="71" t="s">
        <v>19</v>
      </c>
      <c r="D228" s="72"/>
      <c r="E228" s="25">
        <f>IF(E227&lt;=$D$208,$D$206,IF(E227&lt;=$E$208,$E$206,IF(E227&lt;=$F$208,$F$206,IF(E227&lt;=$G$208,$G$206,IF(E227&lt;=$H$208,$H$206)))))</f>
        <v>0.92</v>
      </c>
      <c r="F228" s="25">
        <f t="shared" ref="F228" si="168">IF(F227&lt;=$D$208,$D$206,IF(F227&lt;=$E$208,$E$206,IF(F227&lt;=$F$208,$F$206,IF(F227&lt;=$G$208,$G$206,IF(F227&lt;=$H$208,$H$206)))))</f>
        <v>0.86</v>
      </c>
      <c r="G228" s="25">
        <f t="shared" ref="G228" si="169">IF(G227&lt;=$D$208,$D$206,IF(G227&lt;=$E$208,$E$206,IF(G227&lt;=$F$208,$F$206,IF(G227&lt;=$G$208,$G$206,IF(G227&lt;=$H$208,$H$206)))))</f>
        <v>0.86</v>
      </c>
      <c r="H228" s="25">
        <f t="shared" ref="H228" si="170">IF(H227&lt;=$D$208,$D$206,IF(H227&lt;=$E$208,$E$206,IF(H227&lt;=$F$208,$F$206,IF(H227&lt;=$G$208,$G$206,IF(H227&lt;=$H$208,$H$206)))))</f>
        <v>0.92</v>
      </c>
      <c r="I228" s="25">
        <f t="shared" ref="I228" si="171">IF(I227&lt;=$D$208,$D$206,IF(I227&lt;=$E$208,$E$206,IF(I227&lt;=$F$208,$F$206,IF(I227&lt;=$G$208,$G$206,IF(I227&lt;=$H$208,$H$206)))))</f>
        <v>0.75</v>
      </c>
      <c r="J228" s="36">
        <f>AVERAGE(E228:I228)</f>
        <v>0.8620000000000001</v>
      </c>
    </row>
    <row r="229" spans="2:10" x14ac:dyDescent="0.2">
      <c r="B229" s="75" t="s">
        <v>34</v>
      </c>
      <c r="C229" s="73" t="s">
        <v>18</v>
      </c>
      <c r="D229" s="74"/>
      <c r="E229" s="47">
        <v>0.11852947066641883</v>
      </c>
      <c r="F229" s="47">
        <v>0.95184476178750832</v>
      </c>
      <c r="G229" s="47">
        <v>7.278357288953019E-2</v>
      </c>
      <c r="H229" s="47">
        <v>0.69132405166648381</v>
      </c>
      <c r="I229" s="47">
        <v>0.2845807229866989</v>
      </c>
      <c r="J229" s="37"/>
    </row>
    <row r="230" spans="2:10" x14ac:dyDescent="0.2">
      <c r="B230" s="75"/>
      <c r="C230" s="71" t="s">
        <v>19</v>
      </c>
      <c r="D230" s="72"/>
      <c r="E230" s="25">
        <f>IF(E229&lt;=$D$208,$D$206,IF(E229&lt;=$E$208,$E$206,IF(E229&lt;=$F$208,$F$206,IF(E229&lt;=$G$208,$G$206,IF(E229&lt;=$H$208,$H$206)))))</f>
        <v>0.75</v>
      </c>
      <c r="F230" s="25">
        <f t="shared" ref="F230" si="172">IF(F229&lt;=$D$208,$D$206,IF(F229&lt;=$E$208,$E$206,IF(F229&lt;=$F$208,$F$206,IF(F229&lt;=$G$208,$G$206,IF(F229&lt;=$H$208,$H$206)))))</f>
        <v>0.99</v>
      </c>
      <c r="G230" s="25">
        <f t="shared" ref="G230" si="173">IF(G229&lt;=$D$208,$D$206,IF(G229&lt;=$E$208,$E$206,IF(G229&lt;=$F$208,$F$206,IF(G229&lt;=$G$208,$G$206,IF(G229&lt;=$H$208,$H$206)))))</f>
        <v>0.75</v>
      </c>
      <c r="H230" s="25">
        <f t="shared" ref="H230" si="174">IF(H229&lt;=$D$208,$D$206,IF(H229&lt;=$E$208,$E$206,IF(H229&lt;=$F$208,$F$206,IF(H229&lt;=$G$208,$G$206,IF(H229&lt;=$H$208,$H$206)))))</f>
        <v>0.92</v>
      </c>
      <c r="I230" s="25">
        <f t="shared" ref="I230" si="175">IF(I229&lt;=$D$208,$D$206,IF(I229&lt;=$E$208,$E$206,IF(I229&lt;=$F$208,$F$206,IF(I229&lt;=$G$208,$G$206,IF(I229&lt;=$H$208,$H$206)))))</f>
        <v>0.77</v>
      </c>
      <c r="J230" s="36">
        <f>AVERAGE(E230:I230)</f>
        <v>0.83599999999999997</v>
      </c>
    </row>
    <row r="232" spans="2:10" x14ac:dyDescent="0.2">
      <c r="B232" s="20" t="s">
        <v>2</v>
      </c>
      <c r="C232" s="23" t="s">
        <v>4</v>
      </c>
      <c r="D232" s="10">
        <f>AVERAGE(J212:J230)</f>
        <v>0.86499999999999988</v>
      </c>
      <c r="F232" s="70"/>
      <c r="G232" s="70"/>
      <c r="H232" s="70"/>
    </row>
    <row r="233" spans="2:10" x14ac:dyDescent="0.2">
      <c r="B233" s="20" t="s">
        <v>35</v>
      </c>
      <c r="C233" s="23" t="s">
        <v>4</v>
      </c>
      <c r="D233" s="10">
        <f>SQRT(VAR(J212:J230))</f>
        <v>4.2313643715052994E-2</v>
      </c>
      <c r="F233" s="52"/>
      <c r="G233" s="52"/>
      <c r="H233" s="52"/>
    </row>
    <row r="234" spans="2:10" x14ac:dyDescent="0.2">
      <c r="B234" s="20"/>
      <c r="C234" s="23"/>
      <c r="D234" s="10"/>
    </row>
    <row r="235" spans="2:10" ht="20.25" x14ac:dyDescent="0.3">
      <c r="B235" s="69" t="s">
        <v>23</v>
      </c>
      <c r="C235" s="69"/>
      <c r="D235" s="69"/>
    </row>
    <row r="236" spans="2:10" x14ac:dyDescent="0.2">
      <c r="B236" s="19" t="s">
        <v>20</v>
      </c>
      <c r="C236" s="11" t="s">
        <v>4</v>
      </c>
      <c r="D236" s="17">
        <f>_xlfn.NORM.INV($D$3,0,1)</f>
        <v>1.6448536269514715</v>
      </c>
    </row>
    <row r="237" spans="2:10" x14ac:dyDescent="0.2">
      <c r="B237" s="19" t="s">
        <v>21</v>
      </c>
      <c r="C237" s="21" t="s">
        <v>4</v>
      </c>
      <c r="D237" s="17">
        <f>_xlfn.NORM.INV($D$4,0,1)</f>
        <v>0.67448975019608193</v>
      </c>
    </row>
    <row r="238" spans="2:10" x14ac:dyDescent="0.2">
      <c r="B238" s="22"/>
      <c r="C238" s="21" t="s">
        <v>4</v>
      </c>
      <c r="D238" s="12">
        <f>D232+D236*D233</f>
        <v>0.93459975033423714</v>
      </c>
    </row>
    <row r="239" spans="2:10" x14ac:dyDescent="0.2">
      <c r="B239" s="22"/>
      <c r="C239" s="21" t="s">
        <v>4</v>
      </c>
      <c r="D239" s="12">
        <f>D232+D233*D237</f>
        <v>0.89354011897925201</v>
      </c>
    </row>
    <row r="240" spans="2:10" ht="15" x14ac:dyDescent="0.25">
      <c r="B240" s="13"/>
      <c r="C240" s="21"/>
      <c r="D240" s="12"/>
    </row>
    <row r="241" spans="2:4" ht="15" x14ac:dyDescent="0.25">
      <c r="B241" s="14" t="s">
        <v>9</v>
      </c>
      <c r="C241" s="11" t="s">
        <v>4</v>
      </c>
      <c r="D241" s="18">
        <f>D238/D232-1</f>
        <v>8.0462139114725106E-2</v>
      </c>
    </row>
    <row r="242" spans="2:4" ht="15" x14ac:dyDescent="0.25">
      <c r="B242" s="14" t="s">
        <v>10</v>
      </c>
      <c r="C242" s="11" t="s">
        <v>4</v>
      </c>
      <c r="D242" s="18">
        <f>D239/D232-1</f>
        <v>3.29943572014475E-2</v>
      </c>
    </row>
    <row r="244" spans="2:4" ht="15" x14ac:dyDescent="0.25">
      <c r="B244" s="13"/>
      <c r="C244" s="21"/>
      <c r="D244" s="12"/>
    </row>
    <row r="245" spans="2:4" ht="15" x14ac:dyDescent="0.25">
      <c r="B245" s="14" t="s">
        <v>37</v>
      </c>
      <c r="C245" s="11" t="s">
        <v>4</v>
      </c>
      <c r="D245" s="18">
        <f>0.75*D45+0.25*D241</f>
        <v>7.6830857049116796E-2</v>
      </c>
    </row>
    <row r="246" spans="2:4" ht="15" x14ac:dyDescent="0.25">
      <c r="B246" s="14" t="s">
        <v>38</v>
      </c>
      <c r="C246" s="11" t="s">
        <v>4</v>
      </c>
      <c r="D246" s="18">
        <f>0.75*D46+0.25*D242</f>
        <v>3.1505311311167961E-2</v>
      </c>
    </row>
  </sheetData>
  <mergeCells count="186">
    <mergeCell ref="F232:H232"/>
    <mergeCell ref="B235:D235"/>
    <mergeCell ref="B227:B228"/>
    <mergeCell ref="C227:D227"/>
    <mergeCell ref="C228:D228"/>
    <mergeCell ref="B229:B230"/>
    <mergeCell ref="C229:D229"/>
    <mergeCell ref="C230:D230"/>
    <mergeCell ref="B223:B224"/>
    <mergeCell ref="C223:D223"/>
    <mergeCell ref="C224:D224"/>
    <mergeCell ref="B225:B226"/>
    <mergeCell ref="C225:D225"/>
    <mergeCell ref="C226:D226"/>
    <mergeCell ref="B219:B220"/>
    <mergeCell ref="C219:D219"/>
    <mergeCell ref="C220:D220"/>
    <mergeCell ref="B221:B222"/>
    <mergeCell ref="C221:D221"/>
    <mergeCell ref="C222:D222"/>
    <mergeCell ref="B215:B216"/>
    <mergeCell ref="C215:D215"/>
    <mergeCell ref="C216:D216"/>
    <mergeCell ref="B217:B218"/>
    <mergeCell ref="C217:D217"/>
    <mergeCell ref="C218:D218"/>
    <mergeCell ref="B208:C208"/>
    <mergeCell ref="B211:B212"/>
    <mergeCell ref="C211:D211"/>
    <mergeCell ref="C212:D212"/>
    <mergeCell ref="B213:B214"/>
    <mergeCell ref="C213:D213"/>
    <mergeCell ref="C214:D214"/>
    <mergeCell ref="F182:H182"/>
    <mergeCell ref="B185:D185"/>
    <mergeCell ref="B202:C202"/>
    <mergeCell ref="B203:C203"/>
    <mergeCell ref="B206:C206"/>
    <mergeCell ref="B207:C207"/>
    <mergeCell ref="B177:B178"/>
    <mergeCell ref="C177:D177"/>
    <mergeCell ref="C178:D178"/>
    <mergeCell ref="B179:B180"/>
    <mergeCell ref="C179:D179"/>
    <mergeCell ref="C180:D180"/>
    <mergeCell ref="B173:B174"/>
    <mergeCell ref="C173:D173"/>
    <mergeCell ref="C174:D174"/>
    <mergeCell ref="B175:B176"/>
    <mergeCell ref="C175:D175"/>
    <mergeCell ref="C176:D176"/>
    <mergeCell ref="B169:B170"/>
    <mergeCell ref="C169:D169"/>
    <mergeCell ref="C170:D170"/>
    <mergeCell ref="B171:B172"/>
    <mergeCell ref="C171:D171"/>
    <mergeCell ref="C172:D172"/>
    <mergeCell ref="B165:B166"/>
    <mergeCell ref="C165:D165"/>
    <mergeCell ref="C166:D166"/>
    <mergeCell ref="B167:B168"/>
    <mergeCell ref="C167:D167"/>
    <mergeCell ref="C168:D168"/>
    <mergeCell ref="B158:C158"/>
    <mergeCell ref="B161:B162"/>
    <mergeCell ref="C161:D161"/>
    <mergeCell ref="C162:D162"/>
    <mergeCell ref="B163:B164"/>
    <mergeCell ref="C163:D163"/>
    <mergeCell ref="C164:D164"/>
    <mergeCell ref="F132:H132"/>
    <mergeCell ref="B135:D135"/>
    <mergeCell ref="B152:C152"/>
    <mergeCell ref="B153:C153"/>
    <mergeCell ref="B156:C156"/>
    <mergeCell ref="B157:C157"/>
    <mergeCell ref="B127:B128"/>
    <mergeCell ref="C127:D127"/>
    <mergeCell ref="C128:D128"/>
    <mergeCell ref="B129:B130"/>
    <mergeCell ref="C129:D129"/>
    <mergeCell ref="C130:D130"/>
    <mergeCell ref="B123:B124"/>
    <mergeCell ref="C123:D123"/>
    <mergeCell ref="C124:D124"/>
    <mergeCell ref="B125:B126"/>
    <mergeCell ref="C125:D125"/>
    <mergeCell ref="C126:D126"/>
    <mergeCell ref="B119:B120"/>
    <mergeCell ref="C119:D119"/>
    <mergeCell ref="C120:D120"/>
    <mergeCell ref="B121:B122"/>
    <mergeCell ref="C121:D121"/>
    <mergeCell ref="C122:D122"/>
    <mergeCell ref="B115:B116"/>
    <mergeCell ref="C115:D115"/>
    <mergeCell ref="C116:D116"/>
    <mergeCell ref="B117:B118"/>
    <mergeCell ref="C117:D117"/>
    <mergeCell ref="C118:D118"/>
    <mergeCell ref="B108:C108"/>
    <mergeCell ref="B111:B112"/>
    <mergeCell ref="C111:D111"/>
    <mergeCell ref="C112:D112"/>
    <mergeCell ref="B113:B114"/>
    <mergeCell ref="C113:D113"/>
    <mergeCell ref="C114:D114"/>
    <mergeCell ref="F82:H82"/>
    <mergeCell ref="B85:D85"/>
    <mergeCell ref="B102:C102"/>
    <mergeCell ref="B103:C103"/>
    <mergeCell ref="B106:C106"/>
    <mergeCell ref="B107:C107"/>
    <mergeCell ref="B77:B78"/>
    <mergeCell ref="C77:D77"/>
    <mergeCell ref="C78:D78"/>
    <mergeCell ref="B79:B80"/>
    <mergeCell ref="C79:D79"/>
    <mergeCell ref="C80:D80"/>
    <mergeCell ref="B73:B74"/>
    <mergeCell ref="C73:D73"/>
    <mergeCell ref="C74:D74"/>
    <mergeCell ref="B75:B76"/>
    <mergeCell ref="C75:D75"/>
    <mergeCell ref="C76:D76"/>
    <mergeCell ref="B69:B70"/>
    <mergeCell ref="C69:D69"/>
    <mergeCell ref="C70:D70"/>
    <mergeCell ref="B71:B72"/>
    <mergeCell ref="C71:D71"/>
    <mergeCell ref="C72:D72"/>
    <mergeCell ref="B65:B66"/>
    <mergeCell ref="C65:D65"/>
    <mergeCell ref="C66:D66"/>
    <mergeCell ref="B67:B68"/>
    <mergeCell ref="C67:D67"/>
    <mergeCell ref="C68:D68"/>
    <mergeCell ref="B58:C58"/>
    <mergeCell ref="B61:B62"/>
    <mergeCell ref="C61:D61"/>
    <mergeCell ref="C62:D62"/>
    <mergeCell ref="B63:B64"/>
    <mergeCell ref="C63:D63"/>
    <mergeCell ref="C64:D64"/>
    <mergeCell ref="F36:H36"/>
    <mergeCell ref="B39:D39"/>
    <mergeCell ref="B52:C52"/>
    <mergeCell ref="B53:C53"/>
    <mergeCell ref="B56:C56"/>
    <mergeCell ref="B57:C57"/>
    <mergeCell ref="B31:B32"/>
    <mergeCell ref="C31:D31"/>
    <mergeCell ref="C32:D32"/>
    <mergeCell ref="B33:B34"/>
    <mergeCell ref="C33:D33"/>
    <mergeCell ref="C34:D34"/>
    <mergeCell ref="B27:B28"/>
    <mergeCell ref="C27:D27"/>
    <mergeCell ref="C28:D28"/>
    <mergeCell ref="B29:B30"/>
    <mergeCell ref="C29:D29"/>
    <mergeCell ref="C30:D30"/>
    <mergeCell ref="B23:B24"/>
    <mergeCell ref="C23:D23"/>
    <mergeCell ref="C24:D24"/>
    <mergeCell ref="B25:B26"/>
    <mergeCell ref="C25:D25"/>
    <mergeCell ref="C26:D26"/>
    <mergeCell ref="B19:B20"/>
    <mergeCell ref="C19:D19"/>
    <mergeCell ref="C20:D20"/>
    <mergeCell ref="B21:B22"/>
    <mergeCell ref="C21:D21"/>
    <mergeCell ref="C22:D22"/>
    <mergeCell ref="B15:B16"/>
    <mergeCell ref="C15:D15"/>
    <mergeCell ref="C16:D16"/>
    <mergeCell ref="B17:B18"/>
    <mergeCell ref="C17:D17"/>
    <mergeCell ref="C18:D18"/>
    <mergeCell ref="A1:J2"/>
    <mergeCell ref="B6:C6"/>
    <mergeCell ref="B7:C7"/>
    <mergeCell ref="B10:C10"/>
    <mergeCell ref="B11:C11"/>
    <mergeCell ref="B12:C12"/>
  </mergeCells>
  <pageMargins left="0.7" right="0.7" top="0.75" bottom="0.75" header="0.3" footer="0.3"/>
  <pageSetup paperSize="9" scale="65" orientation="landscape" r:id="rId1"/>
  <rowBreaks count="4" manualBreakCount="4">
    <brk id="47" max="9" man="1"/>
    <brk id="97" max="9" man="1"/>
    <brk id="147" max="9" man="1"/>
    <brk id="197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showGridLines="0" view="pageBreakPreview" zoomScale="130" zoomScaleNormal="100" zoomScaleSheetLayoutView="130" workbookViewId="0">
      <selection activeCell="G27" sqref="G27"/>
    </sheetView>
  </sheetViews>
  <sheetFormatPr defaultRowHeight="14.25" x14ac:dyDescent="0.2"/>
  <cols>
    <col min="1" max="1" width="2.85546875" style="1" customWidth="1"/>
    <col min="2" max="2" width="23.140625" style="1" customWidth="1"/>
    <col min="3" max="3" width="2.42578125" style="1" customWidth="1"/>
    <col min="4" max="4" width="10.140625" style="1" bestFit="1" customWidth="1"/>
    <col min="5" max="16384" width="9.140625" style="1"/>
  </cols>
  <sheetData>
    <row r="1" spans="1:13" ht="15" customHeight="1" x14ac:dyDescent="0.2">
      <c r="A1" s="64" t="s">
        <v>13</v>
      </c>
      <c r="B1" s="64"/>
      <c r="C1" s="64"/>
      <c r="D1" s="64"/>
      <c r="E1" s="64"/>
      <c r="F1" s="64"/>
      <c r="G1" s="64"/>
      <c r="H1" s="64"/>
      <c r="I1" s="42"/>
      <c r="J1" s="42"/>
      <c r="K1" s="42"/>
      <c r="L1" s="42"/>
      <c r="M1" s="42"/>
    </row>
    <row r="2" spans="1:13" ht="15" customHeight="1" x14ac:dyDescent="0.2">
      <c r="A2" s="64"/>
      <c r="B2" s="64"/>
      <c r="C2" s="64"/>
      <c r="D2" s="64"/>
      <c r="E2" s="64"/>
      <c r="F2" s="64"/>
      <c r="G2" s="64"/>
      <c r="H2" s="64"/>
      <c r="I2" s="42"/>
      <c r="J2" s="42"/>
      <c r="K2" s="42"/>
      <c r="L2" s="42"/>
      <c r="M2" s="42"/>
    </row>
    <row r="3" spans="1:13" ht="15" customHeight="1" x14ac:dyDescent="0.2">
      <c r="A3" s="51"/>
      <c r="B3" s="3" t="s">
        <v>5</v>
      </c>
      <c r="C3" s="11" t="s">
        <v>4</v>
      </c>
      <c r="D3" s="5">
        <v>0.95</v>
      </c>
      <c r="E3" s="6"/>
      <c r="F3" s="6"/>
      <c r="G3" s="6"/>
      <c r="H3" s="6"/>
      <c r="I3" s="6"/>
      <c r="J3" s="6"/>
      <c r="K3" s="6"/>
      <c r="L3" s="6"/>
      <c r="M3" s="6"/>
    </row>
    <row r="4" spans="1:13" ht="16.5" customHeight="1" x14ac:dyDescent="0.2">
      <c r="A4" s="15"/>
      <c r="B4" s="3" t="s">
        <v>6</v>
      </c>
      <c r="C4" s="4" t="s">
        <v>4</v>
      </c>
      <c r="D4" s="5">
        <v>0.75</v>
      </c>
      <c r="E4" s="6"/>
      <c r="F4" s="6"/>
      <c r="G4" s="6"/>
      <c r="H4" s="51"/>
      <c r="I4" s="51"/>
      <c r="J4" s="51"/>
      <c r="K4" s="51"/>
      <c r="L4" s="51"/>
      <c r="M4" s="51"/>
    </row>
    <row r="5" spans="1:13" ht="4.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15" x14ac:dyDescent="0.25">
      <c r="A6" s="15"/>
      <c r="B6" s="65" t="s">
        <v>0</v>
      </c>
      <c r="C6" s="66"/>
      <c r="D6" s="2">
        <v>2013</v>
      </c>
      <c r="E6" s="2">
        <v>2014</v>
      </c>
      <c r="F6" s="2">
        <v>2015</v>
      </c>
      <c r="G6" s="15"/>
      <c r="H6" s="15"/>
      <c r="I6" s="15"/>
      <c r="J6" s="15"/>
      <c r="K6" s="15"/>
    </row>
    <row r="7" spans="1:13" ht="15" x14ac:dyDescent="0.25">
      <c r="A7" s="15"/>
      <c r="B7" s="67" t="s">
        <v>1</v>
      </c>
      <c r="C7" s="68"/>
      <c r="D7" s="27">
        <v>0.70643218126356011</v>
      </c>
      <c r="E7" s="27">
        <v>0.9265635130033788</v>
      </c>
      <c r="F7" s="27">
        <v>0.81343393731245106</v>
      </c>
      <c r="G7" s="15"/>
      <c r="H7" s="15"/>
      <c r="I7" s="15"/>
      <c r="J7" s="15"/>
      <c r="K7" s="15"/>
      <c r="L7" s="15"/>
      <c r="M7" s="15"/>
    </row>
    <row r="8" spans="1:13" ht="15" x14ac:dyDescent="0.25">
      <c r="A8" s="15"/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x14ac:dyDescent="0.2">
      <c r="A9" s="15"/>
      <c r="B9" s="19" t="s">
        <v>11</v>
      </c>
      <c r="C9" s="11" t="s">
        <v>4</v>
      </c>
      <c r="D9" s="52">
        <f>COUNT(D7:F7)</f>
        <v>3</v>
      </c>
      <c r="E9" s="15"/>
      <c r="F9" s="15"/>
      <c r="G9" s="15"/>
      <c r="H9" s="15"/>
      <c r="I9" s="15"/>
      <c r="J9" s="15"/>
      <c r="K9" s="15"/>
      <c r="L9" s="15"/>
      <c r="M9" s="15"/>
    </row>
    <row r="10" spans="1:13" x14ac:dyDescent="0.2">
      <c r="A10" s="15"/>
      <c r="B10" s="20" t="s">
        <v>2</v>
      </c>
      <c r="C10" s="23" t="s">
        <v>4</v>
      </c>
      <c r="D10" s="10">
        <f>AVERAGE(D7:F7)</f>
        <v>0.81547654385979662</v>
      </c>
      <c r="E10" s="15"/>
      <c r="F10" s="15"/>
      <c r="G10" s="15"/>
      <c r="H10" s="15"/>
      <c r="I10" s="15"/>
      <c r="J10" s="15"/>
      <c r="K10" s="15"/>
      <c r="L10" s="15"/>
      <c r="M10" s="15"/>
    </row>
    <row r="11" spans="1:13" x14ac:dyDescent="0.2">
      <c r="A11" s="15"/>
      <c r="B11" s="20" t="s">
        <v>3</v>
      </c>
      <c r="C11" s="23" t="s">
        <v>4</v>
      </c>
      <c r="D11" s="10">
        <f>SQRT(VAR(D7:F7))</f>
        <v>0.11007988001681734</v>
      </c>
      <c r="E11" s="15"/>
      <c r="F11" s="15"/>
      <c r="G11" s="15"/>
      <c r="H11" s="15"/>
      <c r="I11" s="15"/>
      <c r="J11" s="15"/>
      <c r="K11" s="15"/>
      <c r="L11" s="15"/>
      <c r="M11" s="15"/>
    </row>
    <row r="12" spans="1:13" x14ac:dyDescent="0.2">
      <c r="A12" s="15"/>
      <c r="B12" s="20"/>
      <c r="C12" s="23"/>
      <c r="D12" s="10"/>
      <c r="E12" s="15"/>
      <c r="F12" s="15"/>
      <c r="G12" s="15"/>
      <c r="H12" s="15"/>
      <c r="I12" s="15"/>
      <c r="J12" s="15"/>
      <c r="K12" s="15"/>
      <c r="L12" s="15"/>
      <c r="M12" s="15"/>
    </row>
    <row r="13" spans="1:13" s="15" customFormat="1" ht="20.25" x14ac:dyDescent="0.3">
      <c r="B13" s="69" t="s">
        <v>23</v>
      </c>
      <c r="C13" s="69"/>
      <c r="D13" s="69"/>
    </row>
    <row r="14" spans="1:13" s="15" customFormat="1" x14ac:dyDescent="0.2">
      <c r="B14" s="19" t="s">
        <v>20</v>
      </c>
      <c r="C14" s="11" t="s">
        <v>4</v>
      </c>
      <c r="D14" s="17">
        <f>_xlfn.NORM.INV(D3,0,1)</f>
        <v>1.6448536269514715</v>
      </c>
    </row>
    <row r="15" spans="1:13" s="15" customFormat="1" x14ac:dyDescent="0.2">
      <c r="B15" s="19" t="s">
        <v>21</v>
      </c>
      <c r="C15" s="21" t="s">
        <v>4</v>
      </c>
      <c r="D15" s="17">
        <f>_xlfn.NORM.INV(D4,0,1)</f>
        <v>0.67448975019608193</v>
      </c>
    </row>
    <row r="16" spans="1:13" s="15" customFormat="1" x14ac:dyDescent="0.2">
      <c r="B16" s="22"/>
      <c r="C16" s="21" t="s">
        <v>4</v>
      </c>
      <c r="D16" s="12">
        <f>$D$10+D14*$D$11/SQRT($D$9)</f>
        <v>0.92001463772448511</v>
      </c>
    </row>
    <row r="17" spans="1:13" s="15" customFormat="1" x14ac:dyDescent="0.2">
      <c r="B17" s="22"/>
      <c r="C17" s="21" t="s">
        <v>4</v>
      </c>
      <c r="D17" s="12">
        <f>$D$10+D15*$D$11/SQRT($D$9)</f>
        <v>0.85834350275598092</v>
      </c>
    </row>
    <row r="18" spans="1:13" s="15" customFormat="1" ht="15" x14ac:dyDescent="0.25">
      <c r="B18" s="13"/>
      <c r="C18" s="21"/>
      <c r="D18" s="12"/>
    </row>
    <row r="19" spans="1:13" s="15" customFormat="1" ht="15" x14ac:dyDescent="0.25">
      <c r="B19" s="14" t="s">
        <v>9</v>
      </c>
      <c r="C19" s="11" t="s">
        <v>4</v>
      </c>
      <c r="D19" s="56">
        <f>D16/$D$10-1</f>
        <v>0.12819264349393911</v>
      </c>
    </row>
    <row r="20" spans="1:13" s="15" customFormat="1" ht="15" x14ac:dyDescent="0.25">
      <c r="B20" s="14" t="s">
        <v>10</v>
      </c>
      <c r="C20" s="11" t="s">
        <v>4</v>
      </c>
      <c r="D20" s="56">
        <f>D17/D10-1</f>
        <v>5.2566758932497626E-2</v>
      </c>
    </row>
    <row r="21" spans="1:13" s="15" customFormat="1" x14ac:dyDescent="0.2"/>
    <row r="22" spans="1:13" ht="21" customHeight="1" x14ac:dyDescent="0.3">
      <c r="A22" s="15"/>
      <c r="B22" s="69" t="s">
        <v>24</v>
      </c>
      <c r="C22" s="69"/>
      <c r="D22" s="69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12" customHeight="1" x14ac:dyDescent="0.2">
      <c r="A23" s="15"/>
      <c r="B23" s="15" t="s">
        <v>12</v>
      </c>
      <c r="C23" s="11" t="s">
        <v>4</v>
      </c>
      <c r="D23" s="52">
        <f>D9-1</f>
        <v>2</v>
      </c>
      <c r="E23" s="15"/>
      <c r="F23" s="15"/>
      <c r="G23" s="15"/>
      <c r="H23" s="15"/>
      <c r="I23" s="15"/>
      <c r="J23" s="15"/>
      <c r="K23" s="15"/>
      <c r="L23" s="15"/>
      <c r="M23" s="15"/>
    </row>
    <row r="24" spans="1:13" x14ac:dyDescent="0.2">
      <c r="A24" s="15"/>
      <c r="B24" s="19" t="s">
        <v>7</v>
      </c>
      <c r="C24" s="11" t="s">
        <v>4</v>
      </c>
      <c r="D24" s="17">
        <f>TINV(1-D3,D9-1)</f>
        <v>4.3026527297494619</v>
      </c>
      <c r="E24" s="15"/>
      <c r="F24" s="11"/>
      <c r="G24" s="11"/>
      <c r="H24" s="15"/>
      <c r="I24" s="15"/>
      <c r="J24" s="15"/>
      <c r="K24" s="15"/>
      <c r="L24" s="15"/>
      <c r="M24" s="15"/>
    </row>
    <row r="25" spans="1:13" x14ac:dyDescent="0.2">
      <c r="A25" s="15"/>
      <c r="B25" s="19" t="s">
        <v>8</v>
      </c>
      <c r="C25" s="21" t="s">
        <v>4</v>
      </c>
      <c r="D25" s="17">
        <f>TINV(1-D4,D9-1)</f>
        <v>1.6035674514745462</v>
      </c>
      <c r="E25" s="15"/>
      <c r="F25" s="15"/>
      <c r="G25" s="15"/>
      <c r="H25" s="15"/>
      <c r="I25" s="15"/>
      <c r="J25" s="15"/>
      <c r="K25" s="15"/>
      <c r="L25" s="15"/>
      <c r="M25" s="15"/>
    </row>
    <row r="26" spans="1:13" ht="14.25" customHeight="1" x14ac:dyDescent="0.2">
      <c r="A26" s="15"/>
      <c r="B26" s="22"/>
      <c r="C26" s="21" t="s">
        <v>4</v>
      </c>
      <c r="D26" s="12">
        <f>$D$10+D24*$D$11/SQRT($D$9)</f>
        <v>1.088930125114524</v>
      </c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4.25" customHeight="1" x14ac:dyDescent="0.2">
      <c r="A27" s="15"/>
      <c r="B27" s="22"/>
      <c r="C27" s="21" t="s">
        <v>4</v>
      </c>
      <c r="D27" s="12">
        <f>$D$10+D25*$D$11/SQRT($D$9)</f>
        <v>0.91739070935991696</v>
      </c>
      <c r="E27" s="15"/>
      <c r="F27" s="15"/>
      <c r="G27" s="15"/>
      <c r="H27" s="15"/>
      <c r="I27" s="15"/>
      <c r="J27" s="15"/>
      <c r="K27" s="15"/>
      <c r="L27" s="15"/>
      <c r="M27" s="15"/>
    </row>
    <row r="28" spans="1:13" ht="6" customHeight="1" x14ac:dyDescent="0.25">
      <c r="A28" s="15"/>
      <c r="B28" s="13"/>
      <c r="C28" s="21"/>
      <c r="D28" s="12"/>
      <c r="E28" s="15"/>
      <c r="F28" s="15"/>
      <c r="G28" s="15"/>
      <c r="H28" s="15"/>
      <c r="I28" s="15"/>
      <c r="J28" s="15"/>
      <c r="K28" s="15"/>
      <c r="L28" s="15"/>
      <c r="M28" s="15"/>
    </row>
    <row r="29" spans="1:13" ht="15" x14ac:dyDescent="0.25">
      <c r="A29" s="15"/>
      <c r="B29" s="14" t="s">
        <v>9</v>
      </c>
      <c r="C29" s="11" t="s">
        <v>4</v>
      </c>
      <c r="D29" s="56">
        <f>D26/$D$10-1</f>
        <v>0.33532979374296001</v>
      </c>
      <c r="E29" s="15"/>
      <c r="F29" s="15"/>
      <c r="G29" s="15"/>
      <c r="H29" s="15"/>
      <c r="I29" s="15"/>
      <c r="J29" s="15"/>
      <c r="K29" s="15"/>
      <c r="L29" s="15"/>
      <c r="M29" s="15"/>
    </row>
    <row r="30" spans="1:13" ht="15" x14ac:dyDescent="0.25">
      <c r="A30" s="15"/>
      <c r="B30" s="14" t="s">
        <v>10</v>
      </c>
      <c r="C30" s="11" t="s">
        <v>4</v>
      </c>
      <c r="D30" s="56">
        <f>D27/D10-1</f>
        <v>0.12497498090839287</v>
      </c>
      <c r="E30" s="15"/>
      <c r="F30" s="15"/>
      <c r="G30" s="15"/>
      <c r="H30" s="15"/>
      <c r="I30" s="15"/>
      <c r="J30" s="15"/>
      <c r="K30" s="15"/>
      <c r="L30" s="15"/>
      <c r="M30" s="15"/>
    </row>
    <row r="31" spans="1:13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 ht="27" x14ac:dyDescent="0.35">
      <c r="A33" s="15"/>
      <c r="B33" s="53" t="s">
        <v>36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 ht="15" x14ac:dyDescent="0.25">
      <c r="A35" s="15"/>
      <c r="B35" s="65" t="s">
        <v>0</v>
      </c>
      <c r="C35" s="66"/>
      <c r="D35" s="2">
        <v>2013</v>
      </c>
      <c r="E35" s="2">
        <v>2014</v>
      </c>
      <c r="F35" s="2">
        <v>2015</v>
      </c>
      <c r="G35" s="2">
        <v>2016</v>
      </c>
      <c r="I35" s="15"/>
      <c r="J35" s="15"/>
      <c r="K35" s="15"/>
    </row>
    <row r="36" spans="1:13" ht="15" x14ac:dyDescent="0.25">
      <c r="A36" s="15"/>
      <c r="B36" s="67" t="s">
        <v>1</v>
      </c>
      <c r="C36" s="68"/>
      <c r="D36" s="27">
        <v>0.70643218126356011</v>
      </c>
      <c r="E36" s="27">
        <v>0.9265635130033788</v>
      </c>
      <c r="F36" s="27">
        <v>0.81343393731245106</v>
      </c>
      <c r="G36" s="50">
        <v>0.74865273919708819</v>
      </c>
    </row>
    <row r="37" spans="1:13" ht="15" x14ac:dyDescent="0.25">
      <c r="A37" s="15"/>
      <c r="B37" s="8"/>
      <c r="C37" s="8"/>
      <c r="D37" s="9"/>
      <c r="E37" s="9"/>
      <c r="F37" s="9"/>
      <c r="G37" s="9"/>
      <c r="H37" s="9"/>
    </row>
    <row r="38" spans="1:13" x14ac:dyDescent="0.2">
      <c r="A38" s="15"/>
      <c r="B38" s="19" t="s">
        <v>11</v>
      </c>
      <c r="C38" s="11" t="s">
        <v>4</v>
      </c>
      <c r="D38" s="52">
        <f>COUNT(D36:G36)</f>
        <v>4</v>
      </c>
      <c r="E38" s="15"/>
      <c r="F38" s="15"/>
      <c r="G38" s="15"/>
      <c r="H38" s="15"/>
    </row>
    <row r="39" spans="1:13" x14ac:dyDescent="0.2">
      <c r="A39" s="15"/>
      <c r="B39" s="20" t="s">
        <v>2</v>
      </c>
      <c r="C39" s="23" t="s">
        <v>4</v>
      </c>
      <c r="D39" s="10">
        <f>AVERAGE(D36:G36)</f>
        <v>0.79877059269411954</v>
      </c>
      <c r="E39" s="15"/>
      <c r="F39" s="15"/>
      <c r="G39" s="15"/>
      <c r="H39" s="15"/>
    </row>
    <row r="40" spans="1:13" x14ac:dyDescent="0.2">
      <c r="A40" s="15"/>
      <c r="B40" s="20" t="s">
        <v>3</v>
      </c>
      <c r="C40" s="23" t="s">
        <v>4</v>
      </c>
      <c r="D40" s="10">
        <f>SQRT(VAR(D36:G36))</f>
        <v>9.5889216670825062E-2</v>
      </c>
      <c r="E40" s="15"/>
      <c r="F40" s="15"/>
      <c r="G40" s="15"/>
      <c r="H40" s="15"/>
    </row>
    <row r="41" spans="1:13" x14ac:dyDescent="0.2">
      <c r="A41" s="15"/>
      <c r="B41" s="20"/>
      <c r="C41" s="23"/>
      <c r="D41" s="10"/>
      <c r="E41" s="15"/>
      <c r="F41" s="15"/>
      <c r="G41" s="15"/>
      <c r="H41" s="15"/>
    </row>
    <row r="42" spans="1:13" ht="20.25" x14ac:dyDescent="0.3">
      <c r="A42" s="15"/>
      <c r="B42" s="69" t="s">
        <v>23</v>
      </c>
      <c r="C42" s="69"/>
      <c r="D42" s="69"/>
      <c r="E42" s="15"/>
      <c r="F42" s="15"/>
      <c r="G42" s="15"/>
      <c r="H42" s="15"/>
    </row>
    <row r="43" spans="1:13" x14ac:dyDescent="0.2">
      <c r="A43" s="15"/>
      <c r="B43" s="19" t="s">
        <v>20</v>
      </c>
      <c r="C43" s="11" t="s">
        <v>4</v>
      </c>
      <c r="D43" s="17">
        <f>_xlfn.NORM.INV(D3,0,1)</f>
        <v>1.6448536269514715</v>
      </c>
      <c r="E43" s="15"/>
      <c r="F43" s="15"/>
      <c r="G43" s="15"/>
      <c r="H43" s="15"/>
    </row>
    <row r="44" spans="1:13" x14ac:dyDescent="0.2">
      <c r="A44" s="15"/>
      <c r="B44" s="19" t="s">
        <v>21</v>
      </c>
      <c r="C44" s="21" t="s">
        <v>4</v>
      </c>
      <c r="D44" s="17">
        <f>_xlfn.NORM.INV(D4,0,1)</f>
        <v>0.67448975019608193</v>
      </c>
      <c r="E44" s="15"/>
      <c r="F44" s="15"/>
      <c r="G44" s="15"/>
      <c r="H44" s="15"/>
    </row>
    <row r="45" spans="1:13" x14ac:dyDescent="0.2">
      <c r="A45" s="15"/>
      <c r="B45" s="22"/>
      <c r="C45" s="21" t="s">
        <v>4</v>
      </c>
      <c r="D45" s="12">
        <f>$D$39+D43*$D$40/SQRT($D$38)</f>
        <v>0.87763245560739056</v>
      </c>
      <c r="E45" s="15"/>
      <c r="F45" s="15"/>
      <c r="G45" s="15"/>
      <c r="H45" s="15"/>
    </row>
    <row r="46" spans="1:13" x14ac:dyDescent="0.2">
      <c r="A46" s="15"/>
      <c r="B46" s="22"/>
      <c r="C46" s="21" t="s">
        <v>4</v>
      </c>
      <c r="D46" s="12">
        <f>$D$39+D44*$D$40/SQRT($D$38)</f>
        <v>0.83110873959352094</v>
      </c>
      <c r="E46" s="15"/>
      <c r="F46" s="15"/>
      <c r="G46" s="15"/>
      <c r="H46" s="15"/>
    </row>
    <row r="47" spans="1:13" ht="15" x14ac:dyDescent="0.25">
      <c r="A47" s="15"/>
      <c r="B47" s="13"/>
      <c r="C47" s="21"/>
      <c r="D47" s="12"/>
      <c r="E47" s="15"/>
      <c r="F47" s="15"/>
      <c r="G47" s="15"/>
      <c r="H47" s="15"/>
    </row>
    <row r="48" spans="1:13" ht="15" x14ac:dyDescent="0.25">
      <c r="A48" s="15"/>
      <c r="B48" s="14" t="s">
        <v>9</v>
      </c>
      <c r="C48" s="11" t="s">
        <v>4</v>
      </c>
      <c r="D48" s="56">
        <f>D45/$D$39-1</f>
        <v>9.8729051412975943E-2</v>
      </c>
      <c r="E48" s="15"/>
      <c r="F48" s="15"/>
      <c r="G48" s="15"/>
      <c r="H48" s="15"/>
    </row>
    <row r="49" spans="1:8" ht="15" x14ac:dyDescent="0.25">
      <c r="A49" s="15"/>
      <c r="B49" s="14" t="s">
        <v>10</v>
      </c>
      <c r="C49" s="11" t="s">
        <v>4</v>
      </c>
      <c r="D49" s="56">
        <f>D46/D39-1</f>
        <v>4.0484899162762433E-2</v>
      </c>
      <c r="E49" s="15"/>
      <c r="F49" s="15"/>
      <c r="G49" s="15"/>
      <c r="H49" s="15"/>
    </row>
    <row r="50" spans="1:8" x14ac:dyDescent="0.2">
      <c r="A50" s="15"/>
      <c r="B50" s="15"/>
      <c r="C50" s="15"/>
      <c r="D50" s="15"/>
      <c r="E50" s="15"/>
      <c r="F50" s="15"/>
      <c r="G50" s="15"/>
      <c r="H50" s="15"/>
    </row>
    <row r="51" spans="1:8" ht="20.25" x14ac:dyDescent="0.3">
      <c r="A51" s="15"/>
      <c r="B51" s="69" t="s">
        <v>24</v>
      </c>
      <c r="C51" s="69"/>
      <c r="D51" s="69"/>
      <c r="E51" s="15"/>
      <c r="F51" s="15"/>
      <c r="G51" s="15"/>
      <c r="H51" s="15"/>
    </row>
    <row r="52" spans="1:8" x14ac:dyDescent="0.2">
      <c r="A52" s="15"/>
      <c r="B52" s="15" t="s">
        <v>12</v>
      </c>
      <c r="C52" s="11" t="s">
        <v>4</v>
      </c>
      <c r="D52" s="52">
        <f>D38-1</f>
        <v>3</v>
      </c>
      <c r="E52" s="15"/>
      <c r="F52" s="15"/>
      <c r="G52" s="15"/>
      <c r="H52" s="15"/>
    </row>
    <row r="53" spans="1:8" x14ac:dyDescent="0.2">
      <c r="A53" s="15"/>
      <c r="B53" s="19" t="s">
        <v>7</v>
      </c>
      <c r="C53" s="11" t="s">
        <v>4</v>
      </c>
      <c r="D53" s="17">
        <f>TINV(1-D3,D38-1)</f>
        <v>3.1824463052837078</v>
      </c>
      <c r="E53" s="15"/>
      <c r="F53" s="11"/>
      <c r="G53" s="11"/>
      <c r="H53" s="15"/>
    </row>
    <row r="54" spans="1:8" x14ac:dyDescent="0.2">
      <c r="A54" s="15"/>
      <c r="B54" s="19" t="s">
        <v>8</v>
      </c>
      <c r="C54" s="21" t="s">
        <v>4</v>
      </c>
      <c r="D54" s="17">
        <f>TINV(1-D4,D38-1)</f>
        <v>1.4226252814618088</v>
      </c>
      <c r="E54" s="15"/>
      <c r="F54" s="15"/>
      <c r="G54" s="15"/>
      <c r="H54" s="15"/>
    </row>
    <row r="55" spans="1:8" x14ac:dyDescent="0.2">
      <c r="A55" s="15"/>
      <c r="B55" s="22"/>
      <c r="C55" s="21" t="s">
        <v>4</v>
      </c>
      <c r="D55" s="12">
        <f>$D$39+D53*$D$40/SQRT($D$38)</f>
        <v>0.95135173434942755</v>
      </c>
      <c r="E55" s="15"/>
      <c r="F55" s="15"/>
      <c r="G55" s="15"/>
      <c r="H55" s="15"/>
    </row>
    <row r="56" spans="1:8" x14ac:dyDescent="0.2">
      <c r="A56" s="15"/>
      <c r="B56" s="22"/>
      <c r="C56" s="21" t="s">
        <v>4</v>
      </c>
      <c r="D56" s="12">
        <f>$D$39+D54*$D$40/SQRT($D$38)</f>
        <v>0.86697780462186191</v>
      </c>
      <c r="E56" s="15"/>
      <c r="F56" s="15"/>
      <c r="G56" s="15"/>
      <c r="H56" s="15"/>
    </row>
    <row r="57" spans="1:8" ht="15" x14ac:dyDescent="0.25">
      <c r="A57" s="15"/>
      <c r="B57" s="13"/>
      <c r="C57" s="21"/>
      <c r="D57" s="12"/>
      <c r="E57" s="15"/>
      <c r="F57" s="15"/>
      <c r="G57" s="15"/>
      <c r="H57" s="15"/>
    </row>
    <row r="58" spans="1:8" ht="15" x14ac:dyDescent="0.25">
      <c r="A58" s="15"/>
      <c r="B58" s="14" t="s">
        <v>9</v>
      </c>
      <c r="C58" s="11" t="s">
        <v>4</v>
      </c>
      <c r="D58" s="56">
        <f>D55/$D$39-1</f>
        <v>0.19101997876596499</v>
      </c>
      <c r="E58" s="15"/>
      <c r="F58" s="15"/>
      <c r="G58" s="15"/>
      <c r="H58" s="15"/>
    </row>
    <row r="59" spans="1:8" ht="15" x14ac:dyDescent="0.25">
      <c r="A59" s="15"/>
      <c r="B59" s="14" t="s">
        <v>10</v>
      </c>
      <c r="C59" s="11" t="s">
        <v>4</v>
      </c>
      <c r="D59" s="56">
        <f>D56/D39-1</f>
        <v>8.5390239139489177E-2</v>
      </c>
      <c r="E59" s="15"/>
      <c r="F59" s="15"/>
      <c r="G59" s="15"/>
      <c r="H59" s="15"/>
    </row>
    <row r="60" spans="1:8" x14ac:dyDescent="0.2">
      <c r="A60" s="15"/>
      <c r="B60" s="15"/>
      <c r="C60" s="15"/>
      <c r="D60" s="15"/>
      <c r="E60" s="15"/>
      <c r="F60" s="15"/>
      <c r="G60" s="15"/>
      <c r="H60" s="15"/>
    </row>
  </sheetData>
  <mergeCells count="9">
    <mergeCell ref="B36:C36"/>
    <mergeCell ref="B42:D42"/>
    <mergeCell ref="B51:D51"/>
    <mergeCell ref="A1:H2"/>
    <mergeCell ref="B6:C6"/>
    <mergeCell ref="B7:C7"/>
    <mergeCell ref="B13:D13"/>
    <mergeCell ref="B22:D22"/>
    <mergeCell ref="B35:C3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31" max="7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5"/>
  <sheetViews>
    <sheetView tabSelected="1" view="pageBreakPreview" topLeftCell="A143" zoomScale="130" zoomScaleNormal="100" zoomScaleSheetLayoutView="130" workbookViewId="0">
      <selection activeCell="H154" sqref="H154"/>
    </sheetView>
  </sheetViews>
  <sheetFormatPr defaultRowHeight="14.25" x14ac:dyDescent="0.2"/>
  <cols>
    <col min="1" max="1" width="2.85546875" style="15" customWidth="1"/>
    <col min="2" max="2" width="25.28515625" style="15" customWidth="1"/>
    <col min="3" max="3" width="2.42578125" style="15" customWidth="1"/>
    <col min="4" max="4" width="10.5703125" style="15" customWidth="1"/>
    <col min="5" max="5" width="9.85546875" style="15" bestFit="1" customWidth="1"/>
    <col min="6" max="16384" width="9.140625" style="15"/>
  </cols>
  <sheetData>
    <row r="1" spans="1:15" ht="15" customHeight="1" x14ac:dyDescent="0.2">
      <c r="A1" s="64" t="s">
        <v>22</v>
      </c>
      <c r="B1" s="64"/>
      <c r="C1" s="64"/>
      <c r="D1" s="64"/>
      <c r="E1" s="64"/>
      <c r="F1" s="64"/>
      <c r="G1" s="64"/>
      <c r="H1" s="64"/>
      <c r="I1" s="64"/>
      <c r="J1" s="64"/>
      <c r="K1" s="42"/>
      <c r="L1" s="42"/>
      <c r="M1" s="42"/>
      <c r="N1" s="42"/>
      <c r="O1" s="42"/>
    </row>
    <row r="2" spans="1:15" ht="15" customHeight="1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42"/>
      <c r="L2" s="42"/>
      <c r="M2" s="42"/>
      <c r="N2" s="42"/>
      <c r="O2" s="42"/>
    </row>
    <row r="3" spans="1:15" ht="20.25" customHeight="1" x14ac:dyDescent="0.2">
      <c r="A3" s="51"/>
      <c r="B3" s="3" t="s">
        <v>5</v>
      </c>
      <c r="C3" s="11" t="s">
        <v>4</v>
      </c>
      <c r="D3" s="5">
        <v>0.95</v>
      </c>
      <c r="E3" s="6"/>
      <c r="F3" s="6"/>
      <c r="G3" s="6"/>
      <c r="H3" s="6"/>
      <c r="I3" s="6"/>
      <c r="J3" s="6"/>
      <c r="K3" s="6"/>
      <c r="L3" s="6"/>
    </row>
    <row r="4" spans="1:15" ht="14.25" customHeight="1" x14ac:dyDescent="0.2">
      <c r="B4" s="3" t="s">
        <v>6</v>
      </c>
      <c r="C4" s="4" t="s">
        <v>4</v>
      </c>
      <c r="D4" s="5">
        <v>0.75</v>
      </c>
      <c r="E4" s="6"/>
      <c r="F4" s="6"/>
      <c r="G4" s="6"/>
      <c r="H4" s="51"/>
      <c r="I4" s="51"/>
      <c r="J4" s="51"/>
      <c r="K4" s="51"/>
      <c r="L4" s="51"/>
    </row>
    <row r="6" spans="1:15" ht="15" x14ac:dyDescent="0.25">
      <c r="B6" s="65" t="s">
        <v>0</v>
      </c>
      <c r="C6" s="66"/>
      <c r="D6" s="2">
        <v>2013</v>
      </c>
      <c r="E6" s="2">
        <v>2014</v>
      </c>
      <c r="F6" s="2">
        <v>2015</v>
      </c>
    </row>
    <row r="7" spans="1:15" ht="15" x14ac:dyDescent="0.25">
      <c r="B7" s="67" t="s">
        <v>1</v>
      </c>
      <c r="C7" s="68"/>
      <c r="D7" s="27">
        <v>0.70643218126356011</v>
      </c>
      <c r="E7" s="27">
        <v>0.9265635130033788</v>
      </c>
      <c r="F7" s="27">
        <v>0.81343393731245106</v>
      </c>
    </row>
    <row r="8" spans="1:15" x14ac:dyDescent="0.2">
      <c r="B8" s="9"/>
    </row>
    <row r="9" spans="1:15" ht="15" x14ac:dyDescent="0.25">
      <c r="B9" s="28" t="s">
        <v>14</v>
      </c>
      <c r="D9" s="48"/>
      <c r="E9" s="48"/>
      <c r="F9" s="48"/>
      <c r="G9" s="32"/>
      <c r="H9" s="32"/>
      <c r="I9" s="38">
        <v>0.8</v>
      </c>
      <c r="J9" s="38">
        <v>0.9</v>
      </c>
    </row>
    <row r="10" spans="1:15" x14ac:dyDescent="0.2">
      <c r="B10" s="76" t="s">
        <v>15</v>
      </c>
      <c r="C10" s="76"/>
      <c r="D10" s="29">
        <v>0.71</v>
      </c>
      <c r="E10" s="29">
        <v>0.81</v>
      </c>
      <c r="F10" s="29">
        <v>0.93</v>
      </c>
      <c r="G10" s="39"/>
    </row>
    <row r="11" spans="1:15" x14ac:dyDescent="0.2">
      <c r="B11" s="76" t="s">
        <v>17</v>
      </c>
      <c r="C11" s="76"/>
      <c r="D11" s="30">
        <v>1</v>
      </c>
      <c r="E11" s="30">
        <v>1</v>
      </c>
      <c r="F11" s="30">
        <v>1</v>
      </c>
      <c r="G11" s="57"/>
    </row>
    <row r="12" spans="1:15" x14ac:dyDescent="0.2">
      <c r="B12" s="76" t="s">
        <v>16</v>
      </c>
      <c r="C12" s="76"/>
      <c r="D12" s="60">
        <f>1/3</f>
        <v>0.33333333333333331</v>
      </c>
      <c r="E12" s="60">
        <f>2/3</f>
        <v>0.66666666666666663</v>
      </c>
      <c r="F12" s="60">
        <f>3/3</f>
        <v>1</v>
      </c>
      <c r="G12" s="41"/>
    </row>
    <row r="13" spans="1:15" x14ac:dyDescent="0.2">
      <c r="B13" s="10"/>
      <c r="C13" s="10"/>
      <c r="D13" s="32"/>
      <c r="E13" s="32"/>
      <c r="F13" s="32"/>
      <c r="G13" s="32"/>
      <c r="H13" s="32"/>
      <c r="I13" s="32"/>
      <c r="J13" s="32"/>
      <c r="K13" s="33"/>
      <c r="L13" s="33"/>
    </row>
    <row r="14" spans="1:15" x14ac:dyDescent="0.2">
      <c r="B14" s="33"/>
      <c r="E14" s="43"/>
      <c r="F14" s="43"/>
      <c r="G14" s="43"/>
      <c r="H14" s="34"/>
      <c r="J14" s="40"/>
      <c r="K14" s="40"/>
      <c r="L14" s="40"/>
    </row>
    <row r="15" spans="1:15" x14ac:dyDescent="0.2">
      <c r="B15" s="75" t="s">
        <v>25</v>
      </c>
      <c r="C15" s="73" t="s">
        <v>18</v>
      </c>
      <c r="D15" s="74"/>
      <c r="E15" s="47">
        <v>0.64629860141386619</v>
      </c>
      <c r="F15" s="47">
        <v>0.35800509805216407</v>
      </c>
      <c r="G15" s="47">
        <v>0.83514027083083919</v>
      </c>
      <c r="H15" s="35"/>
      <c r="I15" s="41"/>
      <c r="J15" s="33"/>
      <c r="K15" s="33"/>
    </row>
    <row r="16" spans="1:15" x14ac:dyDescent="0.2">
      <c r="B16" s="75"/>
      <c r="C16" s="71" t="s">
        <v>19</v>
      </c>
      <c r="D16" s="72"/>
      <c r="E16" s="25">
        <f>IF(E15&lt;=$D$12,$D$10,IF(E15&lt;=$E$12,$E$10,IF(E15&lt;=$F$12,$F$10)))</f>
        <v>0.81</v>
      </c>
      <c r="F16" s="25">
        <f t="shared" ref="F16:G16" si="0">IF(F15&lt;=$D$12,$D$10,IF(F15&lt;=$E$12,$E$10,IF(F15&lt;=$F$12,$F$10)))</f>
        <v>0.81</v>
      </c>
      <c r="G16" s="25">
        <f t="shared" si="0"/>
        <v>0.93</v>
      </c>
      <c r="H16" s="36">
        <f>AVERAGE(E16:G16)</f>
        <v>0.85000000000000009</v>
      </c>
    </row>
    <row r="17" spans="2:8" x14ac:dyDescent="0.2">
      <c r="B17" s="75" t="s">
        <v>26</v>
      </c>
      <c r="C17" s="73" t="s">
        <v>18</v>
      </c>
      <c r="D17" s="74"/>
      <c r="E17" s="47">
        <v>0.10278452944467142</v>
      </c>
      <c r="F17" s="47">
        <v>0.71418052151264277</v>
      </c>
      <c r="G17" s="47">
        <v>0.16853301855658964</v>
      </c>
      <c r="H17" s="37"/>
    </row>
    <row r="18" spans="2:8" x14ac:dyDescent="0.2">
      <c r="B18" s="75"/>
      <c r="C18" s="71" t="s">
        <v>19</v>
      </c>
      <c r="D18" s="72"/>
      <c r="E18" s="25">
        <f>IF(E17&lt;=$D$12,$D$10,IF(E17&lt;=$E$12,$E$10,IF(E17&lt;=$F$12,$F$10)))</f>
        <v>0.71</v>
      </c>
      <c r="F18" s="25">
        <f t="shared" ref="F18" si="1">IF(F17&lt;=$D$12,$D$10,IF(F17&lt;=$E$12,$E$10,IF(F17&lt;=$F$12,$F$10)))</f>
        <v>0.93</v>
      </c>
      <c r="G18" s="25">
        <f t="shared" ref="G18" si="2">IF(G17&lt;=$D$12,$D$10,IF(G17&lt;=$E$12,$E$10,IF(G17&lt;=$F$12,$F$10)))</f>
        <v>0.71</v>
      </c>
      <c r="H18" s="36">
        <f>AVERAGE(E18:G18)</f>
        <v>0.78333333333333333</v>
      </c>
    </row>
    <row r="19" spans="2:8" x14ac:dyDescent="0.2">
      <c r="B19" s="75" t="s">
        <v>27</v>
      </c>
      <c r="C19" s="73" t="s">
        <v>18</v>
      </c>
      <c r="D19" s="74"/>
      <c r="E19" s="47">
        <v>7.8853770853445804E-2</v>
      </c>
      <c r="F19" s="47">
        <v>5.9896760291111684E-2</v>
      </c>
      <c r="G19" s="47">
        <v>5.88555717191932E-2</v>
      </c>
      <c r="H19" s="37"/>
    </row>
    <row r="20" spans="2:8" x14ac:dyDescent="0.2">
      <c r="B20" s="75"/>
      <c r="C20" s="71" t="s">
        <v>19</v>
      </c>
      <c r="D20" s="72"/>
      <c r="E20" s="25">
        <f>IF(E19&lt;=$D$12,$D$10,IF(E19&lt;=$E$12,$E$10,IF(E19&lt;=$F$12,$F$10)))</f>
        <v>0.71</v>
      </c>
      <c r="F20" s="25">
        <f t="shared" ref="F20" si="3">IF(F19&lt;=$D$12,$D$10,IF(F19&lt;=$E$12,$E$10,IF(F19&lt;=$F$12,$F$10)))</f>
        <v>0.71</v>
      </c>
      <c r="G20" s="25">
        <f t="shared" ref="G20" si="4">IF(G19&lt;=$D$12,$D$10,IF(G19&lt;=$E$12,$E$10,IF(G19&lt;=$F$12,$F$10)))</f>
        <v>0.71</v>
      </c>
      <c r="H20" s="36">
        <f>AVERAGE(E20:G20)</f>
        <v>0.71</v>
      </c>
    </row>
    <row r="21" spans="2:8" x14ac:dyDescent="0.2">
      <c r="B21" s="75" t="s">
        <v>28</v>
      </c>
      <c r="C21" s="73" t="s">
        <v>18</v>
      </c>
      <c r="D21" s="74"/>
      <c r="E21" s="47">
        <v>0.26757531017601555</v>
      </c>
      <c r="F21" s="47">
        <v>0.61366221274596444</v>
      </c>
      <c r="G21" s="47">
        <v>0.43580864679104381</v>
      </c>
      <c r="H21" s="37"/>
    </row>
    <row r="22" spans="2:8" x14ac:dyDescent="0.2">
      <c r="B22" s="75"/>
      <c r="C22" s="71" t="s">
        <v>19</v>
      </c>
      <c r="D22" s="72"/>
      <c r="E22" s="25">
        <f>IF(E21&lt;=$D$12,$D$10,IF(E21&lt;=$E$12,$E$10,IF(E21&lt;=$F$12,$F$10)))</f>
        <v>0.71</v>
      </c>
      <c r="F22" s="25">
        <f t="shared" ref="F22" si="5">IF(F21&lt;=$D$12,$D$10,IF(F21&lt;=$E$12,$E$10,IF(F21&lt;=$F$12,$F$10)))</f>
        <v>0.81</v>
      </c>
      <c r="G22" s="25">
        <f t="shared" ref="G22" si="6">IF(G21&lt;=$D$12,$D$10,IF(G21&lt;=$E$12,$E$10,IF(G21&lt;=$F$12,$F$10)))</f>
        <v>0.81</v>
      </c>
      <c r="H22" s="36">
        <f>AVERAGE(E22:G22)</f>
        <v>0.77666666666666673</v>
      </c>
    </row>
    <row r="23" spans="2:8" x14ac:dyDescent="0.2">
      <c r="B23" s="75" t="s">
        <v>29</v>
      </c>
      <c r="C23" s="73" t="s">
        <v>18</v>
      </c>
      <c r="D23" s="74"/>
      <c r="E23" s="47">
        <v>0.44148853618073769</v>
      </c>
      <c r="F23" s="47">
        <v>0.61126654286118387</v>
      </c>
      <c r="G23" s="47">
        <v>0.60366850426390661</v>
      </c>
      <c r="H23" s="37"/>
    </row>
    <row r="24" spans="2:8" x14ac:dyDescent="0.2">
      <c r="B24" s="75"/>
      <c r="C24" s="71" t="s">
        <v>19</v>
      </c>
      <c r="D24" s="72"/>
      <c r="E24" s="25">
        <f>IF(E23&lt;=$D$12,$D$10,IF(E23&lt;=$E$12,$E$10,IF(E23&lt;=$F$12,$F$10)))</f>
        <v>0.81</v>
      </c>
      <c r="F24" s="25">
        <f t="shared" ref="F24" si="7">IF(F23&lt;=$D$12,$D$10,IF(F23&lt;=$E$12,$E$10,IF(F23&lt;=$F$12,$F$10)))</f>
        <v>0.81</v>
      </c>
      <c r="G24" s="25">
        <f t="shared" ref="G24" si="8">IF(G23&lt;=$D$12,$D$10,IF(G23&lt;=$E$12,$E$10,IF(G23&lt;=$F$12,$F$10)))</f>
        <v>0.81</v>
      </c>
      <c r="H24" s="36">
        <f>AVERAGE(E24:G24)</f>
        <v>0.81</v>
      </c>
    </row>
    <row r="25" spans="2:8" x14ac:dyDescent="0.2">
      <c r="B25" s="75" t="s">
        <v>30</v>
      </c>
      <c r="C25" s="73" t="s">
        <v>18</v>
      </c>
      <c r="D25" s="74"/>
      <c r="E25" s="47">
        <v>0.47317102660725086</v>
      </c>
      <c r="F25" s="47">
        <v>0.25534373593415993</v>
      </c>
      <c r="G25" s="47">
        <v>0.29040578255096483</v>
      </c>
      <c r="H25" s="37"/>
    </row>
    <row r="26" spans="2:8" x14ac:dyDescent="0.2">
      <c r="B26" s="75"/>
      <c r="C26" s="71" t="s">
        <v>19</v>
      </c>
      <c r="D26" s="72"/>
      <c r="E26" s="25">
        <f>IF(E25&lt;=$D$12,$D$10,IF(E25&lt;=$E$12,$E$10,IF(E25&lt;=$F$12,$F$10)))</f>
        <v>0.81</v>
      </c>
      <c r="F26" s="25">
        <f t="shared" ref="F26" si="9">IF(F25&lt;=$D$12,$D$10,IF(F25&lt;=$E$12,$E$10,IF(F25&lt;=$F$12,$F$10)))</f>
        <v>0.71</v>
      </c>
      <c r="G26" s="25">
        <f t="shared" ref="G26" si="10">IF(G25&lt;=$D$12,$D$10,IF(G25&lt;=$E$12,$E$10,IF(G25&lt;=$F$12,$F$10)))</f>
        <v>0.71</v>
      </c>
      <c r="H26" s="36">
        <f>AVERAGE(E26:G26)</f>
        <v>0.74333333333333329</v>
      </c>
    </row>
    <row r="27" spans="2:8" x14ac:dyDescent="0.2">
      <c r="B27" s="75" t="s">
        <v>31</v>
      </c>
      <c r="C27" s="73" t="s">
        <v>18</v>
      </c>
      <c r="D27" s="74"/>
      <c r="E27" s="47">
        <v>0.1207329978585977</v>
      </c>
      <c r="F27" s="47">
        <v>9.76022252838884E-2</v>
      </c>
      <c r="G27" s="47">
        <v>1.2876649893095449E-3</v>
      </c>
      <c r="H27" s="37"/>
    </row>
    <row r="28" spans="2:8" x14ac:dyDescent="0.2">
      <c r="B28" s="75"/>
      <c r="C28" s="71" t="s">
        <v>19</v>
      </c>
      <c r="D28" s="72"/>
      <c r="E28" s="25">
        <f>IF(E27&lt;=$D$12,$D$10,IF(E27&lt;=$E$12,$E$10,IF(E27&lt;=$F$12,$F$10)))</f>
        <v>0.71</v>
      </c>
      <c r="F28" s="25">
        <f t="shared" ref="F28" si="11">IF(F27&lt;=$D$12,$D$10,IF(F27&lt;=$E$12,$E$10,IF(F27&lt;=$F$12,$F$10)))</f>
        <v>0.71</v>
      </c>
      <c r="G28" s="25">
        <f t="shared" ref="G28" si="12">IF(G27&lt;=$D$12,$D$10,IF(G27&lt;=$E$12,$E$10,IF(G27&lt;=$F$12,$F$10)))</f>
        <v>0.71</v>
      </c>
      <c r="H28" s="36">
        <f>AVERAGE(E28:G28)</f>
        <v>0.71</v>
      </c>
    </row>
    <row r="29" spans="2:8" x14ac:dyDescent="0.2">
      <c r="B29" s="75" t="s">
        <v>32</v>
      </c>
      <c r="C29" s="73" t="s">
        <v>18</v>
      </c>
      <c r="D29" s="74"/>
      <c r="E29" s="47">
        <v>0.3414941580470886</v>
      </c>
      <c r="F29" s="47">
        <v>0.69177509248289415</v>
      </c>
      <c r="G29" s="47">
        <v>0.76129200543080622</v>
      </c>
      <c r="H29" s="37"/>
    </row>
    <row r="30" spans="2:8" x14ac:dyDescent="0.2">
      <c r="B30" s="75"/>
      <c r="C30" s="71" t="s">
        <v>19</v>
      </c>
      <c r="D30" s="72"/>
      <c r="E30" s="25">
        <f>IF(E29&lt;=$D$12,$D$10,IF(E29&lt;=$E$12,$E$10,IF(E29&lt;=$F$12,$F$10)))</f>
        <v>0.81</v>
      </c>
      <c r="F30" s="25">
        <f t="shared" ref="F30" si="13">IF(F29&lt;=$D$12,$D$10,IF(F29&lt;=$E$12,$E$10,IF(F29&lt;=$F$12,$F$10)))</f>
        <v>0.93</v>
      </c>
      <c r="G30" s="25">
        <f t="shared" ref="G30" si="14">IF(G29&lt;=$D$12,$D$10,IF(G29&lt;=$E$12,$E$10,IF(G29&lt;=$F$12,$F$10)))</f>
        <v>0.93</v>
      </c>
      <c r="H30" s="36">
        <f>AVERAGE(E30:G30)</f>
        <v>0.89000000000000012</v>
      </c>
    </row>
    <row r="31" spans="2:8" x14ac:dyDescent="0.2">
      <c r="B31" s="75" t="s">
        <v>33</v>
      </c>
      <c r="C31" s="73" t="s">
        <v>18</v>
      </c>
      <c r="D31" s="74"/>
      <c r="E31" s="47">
        <v>0.32438027039017248</v>
      </c>
      <c r="F31" s="47">
        <v>0.59794198233861418</v>
      </c>
      <c r="G31" s="47">
        <v>0.37988065964465956</v>
      </c>
      <c r="H31" s="37"/>
    </row>
    <row r="32" spans="2:8" x14ac:dyDescent="0.2">
      <c r="B32" s="75"/>
      <c r="C32" s="71" t="s">
        <v>19</v>
      </c>
      <c r="D32" s="72"/>
      <c r="E32" s="25">
        <f>IF(E31&lt;=$D$12,$D$10,IF(E31&lt;=$E$12,$E$10,IF(E31&lt;=$F$12,$F$10)))</f>
        <v>0.71</v>
      </c>
      <c r="F32" s="25">
        <f t="shared" ref="F32" si="15">IF(F31&lt;=$D$12,$D$10,IF(F31&lt;=$E$12,$E$10,IF(F31&lt;=$F$12,$F$10)))</f>
        <v>0.81</v>
      </c>
      <c r="G32" s="25">
        <f t="shared" ref="G32" si="16">IF(G31&lt;=$D$12,$D$10,IF(G31&lt;=$E$12,$E$10,IF(G31&lt;=$F$12,$F$10)))</f>
        <v>0.81</v>
      </c>
      <c r="H32" s="36">
        <f>AVERAGE(E32:G32)</f>
        <v>0.77666666666666673</v>
      </c>
    </row>
    <row r="33" spans="2:8" x14ac:dyDescent="0.2">
      <c r="B33" s="75" t="s">
        <v>34</v>
      </c>
      <c r="C33" s="73" t="s">
        <v>18</v>
      </c>
      <c r="D33" s="74"/>
      <c r="E33" s="47">
        <v>0.70710590587102218</v>
      </c>
      <c r="F33" s="47">
        <v>0.24757043953942426</v>
      </c>
      <c r="G33" s="47">
        <v>0.8789040434627331</v>
      </c>
      <c r="H33" s="37"/>
    </row>
    <row r="34" spans="2:8" x14ac:dyDescent="0.2">
      <c r="B34" s="75"/>
      <c r="C34" s="71" t="s">
        <v>19</v>
      </c>
      <c r="D34" s="72"/>
      <c r="E34" s="25">
        <f>IF(E33&lt;=$D$12,$D$10,IF(E33&lt;=$E$12,$E$10,IF(E33&lt;=$F$12,$F$10)))</f>
        <v>0.93</v>
      </c>
      <c r="F34" s="25">
        <f t="shared" ref="F34" si="17">IF(F33&lt;=$D$12,$D$10,IF(F33&lt;=$E$12,$E$10,IF(F33&lt;=$F$12,$F$10)))</f>
        <v>0.71</v>
      </c>
      <c r="G34" s="25">
        <f t="shared" ref="G34" si="18">IF(G33&lt;=$D$12,$D$10,IF(G33&lt;=$E$12,$E$10,IF(G33&lt;=$F$12,$F$10)))</f>
        <v>0.93</v>
      </c>
      <c r="H34" s="36">
        <f>AVERAGE(E34:G34)</f>
        <v>0.8566666666666668</v>
      </c>
    </row>
    <row r="36" spans="2:8" x14ac:dyDescent="0.2">
      <c r="B36" s="20" t="s">
        <v>2</v>
      </c>
      <c r="C36" s="23" t="s">
        <v>4</v>
      </c>
      <c r="D36" s="10">
        <f>AVERAGE(H16:H34)</f>
        <v>0.79066666666666663</v>
      </c>
      <c r="F36" s="70"/>
      <c r="G36" s="70"/>
      <c r="H36" s="70"/>
    </row>
    <row r="37" spans="2:8" x14ac:dyDescent="0.2">
      <c r="B37" s="20" t="s">
        <v>35</v>
      </c>
      <c r="C37" s="23" t="s">
        <v>4</v>
      </c>
      <c r="D37" s="10">
        <f>SQRT(((H16-$D$36)^2+(H18-$D$36)^2+(H20-$D$36)^2+(H22-$D$36)^2+(H24-$D$36)^2+(H26-$D$36)^2+(H28-$D$36)^2+(H30-$D$36)^2+(H32-$D$36)^2+(H34-$D$36)^2)/(10-1))</f>
        <v>6.1298701978080572E-2</v>
      </c>
      <c r="F37" s="52"/>
      <c r="G37" s="52"/>
      <c r="H37" s="52"/>
    </row>
    <row r="38" spans="2:8" x14ac:dyDescent="0.2">
      <c r="B38" s="20"/>
      <c r="C38" s="23"/>
      <c r="D38" s="10"/>
    </row>
    <row r="39" spans="2:8" ht="20.25" x14ac:dyDescent="0.3">
      <c r="B39" s="69" t="s">
        <v>23</v>
      </c>
      <c r="C39" s="69"/>
      <c r="D39" s="69"/>
    </row>
    <row r="40" spans="2:8" x14ac:dyDescent="0.2">
      <c r="B40" s="19" t="s">
        <v>20</v>
      </c>
      <c r="C40" s="11" t="s">
        <v>4</v>
      </c>
      <c r="D40" s="17">
        <f>_xlfn.NORM.INV(D3,0,1)</f>
        <v>1.6448536269514715</v>
      </c>
    </row>
    <row r="41" spans="2:8" x14ac:dyDescent="0.2">
      <c r="B41" s="19" t="s">
        <v>21</v>
      </c>
      <c r="C41" s="21" t="s">
        <v>4</v>
      </c>
      <c r="D41" s="17">
        <f>_xlfn.NORM.INV(D4,0,1)</f>
        <v>0.67448975019608193</v>
      </c>
    </row>
    <row r="42" spans="2:8" x14ac:dyDescent="0.2">
      <c r="B42" s="22"/>
      <c r="C42" s="21" t="s">
        <v>4</v>
      </c>
      <c r="D42" s="12">
        <f>$D$36+D40*$D$37</f>
        <v>0.89149405894272982</v>
      </c>
    </row>
    <row r="43" spans="2:8" x14ac:dyDescent="0.2">
      <c r="B43" s="22"/>
      <c r="C43" s="21" t="s">
        <v>4</v>
      </c>
      <c r="D43" s="12">
        <f>$D$36+D41*$D$37</f>
        <v>0.8320120128512063</v>
      </c>
    </row>
    <row r="44" spans="2:8" ht="15" x14ac:dyDescent="0.25">
      <c r="B44" s="13"/>
      <c r="C44" s="21"/>
      <c r="D44" s="12"/>
    </row>
    <row r="45" spans="2:8" ht="15" x14ac:dyDescent="0.25">
      <c r="B45" s="14" t="s">
        <v>9</v>
      </c>
      <c r="C45" s="11" t="s">
        <v>4</v>
      </c>
      <c r="D45" s="18">
        <f>D42/$D$36-1</f>
        <v>0.12752199697647115</v>
      </c>
    </row>
    <row r="46" spans="2:8" ht="15" x14ac:dyDescent="0.25">
      <c r="B46" s="14" t="s">
        <v>10</v>
      </c>
      <c r="C46" s="11" t="s">
        <v>4</v>
      </c>
      <c r="D46" s="18">
        <f>D43/D36-1</f>
        <v>5.229175318449375E-2</v>
      </c>
    </row>
    <row r="49" spans="2:12" ht="30" x14ac:dyDescent="0.4">
      <c r="B49" s="58" t="s">
        <v>36</v>
      </c>
    </row>
    <row r="52" spans="2:12" ht="15" x14ac:dyDescent="0.25">
      <c r="B52" s="65" t="s">
        <v>0</v>
      </c>
      <c r="C52" s="66"/>
      <c r="D52" s="2">
        <v>2013</v>
      </c>
      <c r="E52" s="2">
        <v>2014</v>
      </c>
      <c r="F52" s="2">
        <v>2015</v>
      </c>
      <c r="G52" s="2">
        <v>2016</v>
      </c>
    </row>
    <row r="53" spans="2:12" ht="15" x14ac:dyDescent="0.25">
      <c r="B53" s="67" t="s">
        <v>1</v>
      </c>
      <c r="C53" s="68"/>
      <c r="D53" s="27">
        <v>0.70643218126356011</v>
      </c>
      <c r="E53" s="27">
        <v>0.9265635130033788</v>
      </c>
      <c r="F53" s="27">
        <v>0.81343393731245106</v>
      </c>
      <c r="G53" s="50">
        <v>0.74865273919708819</v>
      </c>
    </row>
    <row r="54" spans="2:12" x14ac:dyDescent="0.2">
      <c r="B54" s="9"/>
    </row>
    <row r="55" spans="2:12" ht="15" x14ac:dyDescent="0.25">
      <c r="B55" s="28" t="s">
        <v>14</v>
      </c>
      <c r="D55" s="48"/>
      <c r="E55" s="48"/>
      <c r="F55" s="48"/>
      <c r="G55" s="48"/>
      <c r="H55" s="32"/>
      <c r="I55" s="38">
        <v>0.8</v>
      </c>
      <c r="J55" s="38">
        <v>0.9</v>
      </c>
    </row>
    <row r="56" spans="2:12" x14ac:dyDescent="0.2">
      <c r="B56" s="76" t="s">
        <v>15</v>
      </c>
      <c r="C56" s="76"/>
      <c r="D56" s="29">
        <v>0.71</v>
      </c>
      <c r="E56" s="29">
        <v>0.75</v>
      </c>
      <c r="F56" s="29">
        <v>0.81</v>
      </c>
      <c r="G56" s="29">
        <v>0.93</v>
      </c>
      <c r="H56" s="39"/>
    </row>
    <row r="57" spans="2:12" x14ac:dyDescent="0.2">
      <c r="B57" s="76" t="s">
        <v>17</v>
      </c>
      <c r="C57" s="76"/>
      <c r="D57" s="30">
        <v>1</v>
      </c>
      <c r="E57" s="30">
        <v>1</v>
      </c>
      <c r="F57" s="30">
        <v>1</v>
      </c>
      <c r="G57" s="44">
        <v>1</v>
      </c>
      <c r="H57" s="57"/>
    </row>
    <row r="58" spans="2:12" x14ac:dyDescent="0.2">
      <c r="B58" s="76" t="s">
        <v>16</v>
      </c>
      <c r="C58" s="76"/>
      <c r="D58" s="26">
        <v>0.25</v>
      </c>
      <c r="E58" s="26">
        <v>0.5</v>
      </c>
      <c r="F58" s="26">
        <v>0.75</v>
      </c>
      <c r="G58" s="26">
        <v>1</v>
      </c>
      <c r="H58" s="41"/>
    </row>
    <row r="59" spans="2:12" x14ac:dyDescent="0.2">
      <c r="B59" s="10"/>
      <c r="C59" s="10"/>
      <c r="D59" s="32"/>
      <c r="E59" s="32"/>
      <c r="F59" s="32"/>
      <c r="G59" s="32"/>
      <c r="H59" s="32"/>
      <c r="I59" s="32"/>
      <c r="J59" s="32"/>
      <c r="K59" s="33"/>
      <c r="L59" s="33"/>
    </row>
    <row r="60" spans="2:12" x14ac:dyDescent="0.2">
      <c r="B60" s="33"/>
      <c r="E60" s="43"/>
      <c r="F60" s="43"/>
      <c r="G60" s="43"/>
      <c r="H60" s="43"/>
      <c r="I60" s="34"/>
      <c r="J60" s="40"/>
      <c r="K60" s="40"/>
      <c r="L60" s="40"/>
    </row>
    <row r="61" spans="2:12" x14ac:dyDescent="0.2">
      <c r="B61" s="75" t="s">
        <v>25</v>
      </c>
      <c r="C61" s="73" t="s">
        <v>18</v>
      </c>
      <c r="D61" s="74"/>
      <c r="E61" s="47">
        <v>0.78456205087597397</v>
      </c>
      <c r="F61" s="47">
        <v>0.39543082635102866</v>
      </c>
      <c r="G61" s="47">
        <v>0.96569453392089311</v>
      </c>
      <c r="H61" s="47">
        <v>0.67143604309953719</v>
      </c>
      <c r="I61" s="35"/>
      <c r="J61" s="41"/>
      <c r="K61" s="33"/>
      <c r="L61" s="33"/>
    </row>
    <row r="62" spans="2:12" x14ac:dyDescent="0.2">
      <c r="B62" s="75"/>
      <c r="C62" s="71" t="s">
        <v>19</v>
      </c>
      <c r="D62" s="72"/>
      <c r="E62" s="25">
        <f>IF(E61&lt;=$D$58,$D$56,IF(E61&lt;=$E$58,$E$56,IF(E61&lt;=$F$58,$F$56,IF(E61&lt;=$G$58,$G$56))))</f>
        <v>0.93</v>
      </c>
      <c r="F62" s="25">
        <f t="shared" ref="F62:H62" si="19">IF(F61&lt;=$D$58,$D$56,IF(F61&lt;=$E$58,$E$56,IF(F61&lt;=$F$58,$F$56,IF(F61&lt;=$G$58,$G$56))))</f>
        <v>0.75</v>
      </c>
      <c r="G62" s="25">
        <f t="shared" si="19"/>
        <v>0.93</v>
      </c>
      <c r="H62" s="25">
        <f t="shared" si="19"/>
        <v>0.81</v>
      </c>
      <c r="I62" s="36">
        <f>AVERAGE(E62:H62)</f>
        <v>0.85500000000000009</v>
      </c>
    </row>
    <row r="63" spans="2:12" x14ac:dyDescent="0.2">
      <c r="B63" s="75" t="s">
        <v>26</v>
      </c>
      <c r="C63" s="73" t="s">
        <v>18</v>
      </c>
      <c r="D63" s="74"/>
      <c r="E63" s="47">
        <v>0.49388922464318907</v>
      </c>
      <c r="F63" s="47">
        <v>0.9946814643030043</v>
      </c>
      <c r="G63" s="47">
        <v>0.89643571221802909</v>
      </c>
      <c r="H63" s="47">
        <v>8.8099935696446252E-3</v>
      </c>
      <c r="I63" s="37"/>
    </row>
    <row r="64" spans="2:12" x14ac:dyDescent="0.2">
      <c r="B64" s="75"/>
      <c r="C64" s="71" t="s">
        <v>19</v>
      </c>
      <c r="D64" s="72"/>
      <c r="E64" s="25">
        <f>IF(E63&lt;=$D$58,$D$56,IF(E63&lt;=$E$58,$E$56,IF(E63&lt;=$F$58,$F$56,IF(E63&lt;=$G$58,$G$56))))</f>
        <v>0.75</v>
      </c>
      <c r="F64" s="25">
        <f t="shared" ref="F64:H64" si="20">IF(F63&lt;=$D$58,$D$56,IF(F63&lt;=$E$58,$E$56,IF(F63&lt;=$F$58,$F$56,IF(F63&lt;=$G$58,$G$56))))</f>
        <v>0.93</v>
      </c>
      <c r="G64" s="25">
        <f t="shared" si="20"/>
        <v>0.93</v>
      </c>
      <c r="H64" s="25">
        <f t="shared" si="20"/>
        <v>0.71</v>
      </c>
      <c r="I64" s="36">
        <f>AVERAGE(E64:H64)</f>
        <v>0.83000000000000007</v>
      </c>
    </row>
    <row r="65" spans="2:9" x14ac:dyDescent="0.2">
      <c r="B65" s="75" t="s">
        <v>27</v>
      </c>
      <c r="C65" s="73" t="s">
        <v>18</v>
      </c>
      <c r="D65" s="74"/>
      <c r="E65" s="47">
        <v>0.75248533271396867</v>
      </c>
      <c r="F65" s="47">
        <v>0.5974305400840848</v>
      </c>
      <c r="G65" s="47">
        <v>0.85295561822684529</v>
      </c>
      <c r="H65" s="47">
        <v>0.64729274643561552</v>
      </c>
      <c r="I65" s="37"/>
    </row>
    <row r="66" spans="2:9" x14ac:dyDescent="0.2">
      <c r="B66" s="75"/>
      <c r="C66" s="71" t="s">
        <v>19</v>
      </c>
      <c r="D66" s="72"/>
      <c r="E66" s="25">
        <f>IF(E65&lt;=$D$58,$D$56,IF(E65&lt;=$E$58,$E$56,IF(E65&lt;=$F$58,$F$56,IF(E65&lt;=$G$58,$G$56))))</f>
        <v>0.93</v>
      </c>
      <c r="F66" s="25">
        <f t="shared" ref="F66:H66" si="21">IF(F65&lt;=$D$58,$D$56,IF(F65&lt;=$E$58,$E$56,IF(F65&lt;=$F$58,$F$56,IF(F65&lt;=$G$58,$G$56))))</f>
        <v>0.81</v>
      </c>
      <c r="G66" s="25">
        <f t="shared" si="21"/>
        <v>0.93</v>
      </c>
      <c r="H66" s="25">
        <f t="shared" si="21"/>
        <v>0.81</v>
      </c>
      <c r="I66" s="36">
        <f>AVERAGE(E66:H66)</f>
        <v>0.87000000000000011</v>
      </c>
    </row>
    <row r="67" spans="2:9" x14ac:dyDescent="0.2">
      <c r="B67" s="75" t="s">
        <v>28</v>
      </c>
      <c r="C67" s="73" t="s">
        <v>18</v>
      </c>
      <c r="D67" s="74"/>
      <c r="E67" s="47">
        <v>0.72716352323296751</v>
      </c>
      <c r="F67" s="47">
        <v>0.53278175932032867</v>
      </c>
      <c r="G67" s="47">
        <v>0.57966478978361013</v>
      </c>
      <c r="H67" s="47">
        <v>0.94539271359233934</v>
      </c>
      <c r="I67" s="37"/>
    </row>
    <row r="68" spans="2:9" x14ac:dyDescent="0.2">
      <c r="B68" s="75"/>
      <c r="C68" s="71" t="s">
        <v>19</v>
      </c>
      <c r="D68" s="72"/>
      <c r="E68" s="25">
        <f>IF(E67&lt;=$D$58,$D$56,IF(E67&lt;=$E$58,$E$56,IF(E67&lt;=$F$58,$F$56,IF(E67&lt;=$G$58,$G$56))))</f>
        <v>0.81</v>
      </c>
      <c r="F68" s="25">
        <f t="shared" ref="F68:H68" si="22">IF(F67&lt;=$D$58,$D$56,IF(F67&lt;=$E$58,$E$56,IF(F67&lt;=$F$58,$F$56,IF(F67&lt;=$G$58,$G$56))))</f>
        <v>0.81</v>
      </c>
      <c r="G68" s="25">
        <f t="shared" si="22"/>
        <v>0.81</v>
      </c>
      <c r="H68" s="25">
        <f t="shared" si="22"/>
        <v>0.93</v>
      </c>
      <c r="I68" s="36">
        <f>AVERAGE(E68:H68)</f>
        <v>0.84000000000000008</v>
      </c>
    </row>
    <row r="69" spans="2:9" x14ac:dyDescent="0.2">
      <c r="B69" s="75" t="s">
        <v>29</v>
      </c>
      <c r="C69" s="73" t="s">
        <v>18</v>
      </c>
      <c r="D69" s="74"/>
      <c r="E69" s="47">
        <v>0.1509397712363475</v>
      </c>
      <c r="F69" s="47">
        <v>9.6596643830843765E-2</v>
      </c>
      <c r="G69" s="47">
        <v>0.50674496033212491</v>
      </c>
      <c r="H69" s="47">
        <v>0.64764323512478728</v>
      </c>
      <c r="I69" s="37"/>
    </row>
    <row r="70" spans="2:9" x14ac:dyDescent="0.2">
      <c r="B70" s="75"/>
      <c r="C70" s="71" t="s">
        <v>19</v>
      </c>
      <c r="D70" s="72"/>
      <c r="E70" s="25">
        <f>IF(E69&lt;=$D$58,$D$56,IF(E69&lt;=$E$58,$E$56,IF(E69&lt;=$F$58,$F$56,IF(E69&lt;=$G$58,$G$56))))</f>
        <v>0.71</v>
      </c>
      <c r="F70" s="25">
        <f t="shared" ref="F70:H70" si="23">IF(F69&lt;=$D$58,$D$56,IF(F69&lt;=$E$58,$E$56,IF(F69&lt;=$F$58,$F$56,IF(F69&lt;=$G$58,$G$56))))</f>
        <v>0.71</v>
      </c>
      <c r="G70" s="25">
        <f t="shared" si="23"/>
        <v>0.81</v>
      </c>
      <c r="H70" s="25">
        <f t="shared" si="23"/>
        <v>0.81</v>
      </c>
      <c r="I70" s="36">
        <f>AVERAGE(E70:H70)</f>
        <v>0.76</v>
      </c>
    </row>
    <row r="71" spans="2:9" x14ac:dyDescent="0.2">
      <c r="B71" s="75" t="s">
        <v>30</v>
      </c>
      <c r="C71" s="73" t="s">
        <v>18</v>
      </c>
      <c r="D71" s="74"/>
      <c r="E71" s="47">
        <v>0.6887542999011631</v>
      </c>
      <c r="F71" s="47">
        <v>0.2954849035626208</v>
      </c>
      <c r="G71" s="47">
        <v>1.4678168199848241E-2</v>
      </c>
      <c r="H71" s="47">
        <v>0.4273117956974235</v>
      </c>
      <c r="I71" s="37"/>
    </row>
    <row r="72" spans="2:9" x14ac:dyDescent="0.2">
      <c r="B72" s="75"/>
      <c r="C72" s="71" t="s">
        <v>19</v>
      </c>
      <c r="D72" s="72"/>
      <c r="E72" s="25">
        <f>IF(E71&lt;=$D$58,$D$56,IF(E71&lt;=$E$58,$E$56,IF(E71&lt;=$F$58,$F$56,IF(E71&lt;=$G$58,$G$56))))</f>
        <v>0.81</v>
      </c>
      <c r="F72" s="25">
        <f t="shared" ref="F72:H72" si="24">IF(F71&lt;=$D$58,$D$56,IF(F71&lt;=$E$58,$E$56,IF(F71&lt;=$F$58,$F$56,IF(F71&lt;=$G$58,$G$56))))</f>
        <v>0.75</v>
      </c>
      <c r="G72" s="25">
        <f t="shared" si="24"/>
        <v>0.71</v>
      </c>
      <c r="H72" s="25">
        <f t="shared" si="24"/>
        <v>0.75</v>
      </c>
      <c r="I72" s="36">
        <f>AVERAGE(E72:H72)</f>
        <v>0.755</v>
      </c>
    </row>
    <row r="73" spans="2:9" x14ac:dyDescent="0.2">
      <c r="B73" s="75" t="s">
        <v>31</v>
      </c>
      <c r="C73" s="73" t="s">
        <v>18</v>
      </c>
      <c r="D73" s="74"/>
      <c r="E73" s="47">
        <v>0.28645263513846275</v>
      </c>
      <c r="F73" s="47">
        <v>0.74055295671824717</v>
      </c>
      <c r="G73" s="47">
        <v>0.62727795969107591</v>
      </c>
      <c r="H73" s="47">
        <v>0.16458614085130086</v>
      </c>
      <c r="I73" s="37"/>
    </row>
    <row r="74" spans="2:9" x14ac:dyDescent="0.2">
      <c r="B74" s="75"/>
      <c r="C74" s="71" t="s">
        <v>19</v>
      </c>
      <c r="D74" s="72"/>
      <c r="E74" s="25">
        <f>IF(E73&lt;=$D$58,$D$56,IF(E73&lt;=$E$58,$E$56,IF(E73&lt;=$F$58,$F$56,IF(E73&lt;=$G$58,$G$56))))</f>
        <v>0.75</v>
      </c>
      <c r="F74" s="25">
        <f t="shared" ref="F74:H74" si="25">IF(F73&lt;=$D$58,$D$56,IF(F73&lt;=$E$58,$E$56,IF(F73&lt;=$F$58,$F$56,IF(F73&lt;=$G$58,$G$56))))</f>
        <v>0.81</v>
      </c>
      <c r="G74" s="25">
        <f t="shared" si="25"/>
        <v>0.81</v>
      </c>
      <c r="H74" s="25">
        <f t="shared" si="25"/>
        <v>0.71</v>
      </c>
      <c r="I74" s="36">
        <f>AVERAGE(E74:H74)</f>
        <v>0.77</v>
      </c>
    </row>
    <row r="75" spans="2:9" x14ac:dyDescent="0.2">
      <c r="B75" s="75" t="s">
        <v>32</v>
      </c>
      <c r="C75" s="73" t="s">
        <v>18</v>
      </c>
      <c r="D75" s="74"/>
      <c r="E75" s="47">
        <v>0.22413697410690536</v>
      </c>
      <c r="F75" s="47">
        <v>0.46662033539454917</v>
      </c>
      <c r="G75" s="47">
        <v>0.91578712264767104</v>
      </c>
      <c r="H75" s="47">
        <v>0.24521805560126608</v>
      </c>
      <c r="I75" s="37"/>
    </row>
    <row r="76" spans="2:9" x14ac:dyDescent="0.2">
      <c r="B76" s="75"/>
      <c r="C76" s="71" t="s">
        <v>19</v>
      </c>
      <c r="D76" s="72"/>
      <c r="E76" s="25">
        <f>IF(E75&lt;=$D$58,$D$56,IF(E75&lt;=$E$58,$E$56,IF(E75&lt;=$F$58,$F$56,IF(E75&lt;=$G$58,$G$56))))</f>
        <v>0.71</v>
      </c>
      <c r="F76" s="25">
        <f t="shared" ref="F76:H76" si="26">IF(F75&lt;=$D$58,$D$56,IF(F75&lt;=$E$58,$E$56,IF(F75&lt;=$F$58,$F$56,IF(F75&lt;=$G$58,$G$56))))</f>
        <v>0.75</v>
      </c>
      <c r="G76" s="25">
        <f t="shared" si="26"/>
        <v>0.93</v>
      </c>
      <c r="H76" s="25">
        <f t="shared" si="26"/>
        <v>0.71</v>
      </c>
      <c r="I76" s="36">
        <f>AVERAGE(E76:H76)</f>
        <v>0.77500000000000002</v>
      </c>
    </row>
    <row r="77" spans="2:9" x14ac:dyDescent="0.2">
      <c r="B77" s="75" t="s">
        <v>33</v>
      </c>
      <c r="C77" s="73" t="s">
        <v>18</v>
      </c>
      <c r="D77" s="74"/>
      <c r="E77" s="47">
        <v>6.5282185027678907E-2</v>
      </c>
      <c r="F77" s="47">
        <v>0.45045907578107691</v>
      </c>
      <c r="G77" s="47">
        <v>9.2815032384707674E-3</v>
      </c>
      <c r="H77" s="47">
        <v>0.92419141076257871</v>
      </c>
      <c r="I77" s="37"/>
    </row>
    <row r="78" spans="2:9" x14ac:dyDescent="0.2">
      <c r="B78" s="75"/>
      <c r="C78" s="71" t="s">
        <v>19</v>
      </c>
      <c r="D78" s="72"/>
      <c r="E78" s="25">
        <f>IF(E77&lt;=$D$58,$D$56,IF(E77&lt;=$E$58,$E$56,IF(E77&lt;=$F$58,$F$56,IF(E77&lt;=$G$58,$G$56))))</f>
        <v>0.71</v>
      </c>
      <c r="F78" s="25">
        <f t="shared" ref="F78:H78" si="27">IF(F77&lt;=$D$58,$D$56,IF(F77&lt;=$E$58,$E$56,IF(F77&lt;=$F$58,$F$56,IF(F77&lt;=$G$58,$G$56))))</f>
        <v>0.75</v>
      </c>
      <c r="G78" s="25">
        <f t="shared" si="27"/>
        <v>0.71</v>
      </c>
      <c r="H78" s="25">
        <f t="shared" si="27"/>
        <v>0.93</v>
      </c>
      <c r="I78" s="36">
        <f>AVERAGE(E78:H78)</f>
        <v>0.77500000000000002</v>
      </c>
    </row>
    <row r="79" spans="2:9" x14ac:dyDescent="0.2">
      <c r="B79" s="75" t="s">
        <v>34</v>
      </c>
      <c r="C79" s="73" t="s">
        <v>18</v>
      </c>
      <c r="D79" s="74"/>
      <c r="E79" s="47">
        <v>0.45991522692946907</v>
      </c>
      <c r="F79" s="47">
        <v>0.4615800043645224</v>
      </c>
      <c r="G79" s="47">
        <v>0.96376028333866448</v>
      </c>
      <c r="H79" s="47">
        <v>0.75056557963367698</v>
      </c>
      <c r="I79" s="37"/>
    </row>
    <row r="80" spans="2:9" x14ac:dyDescent="0.2">
      <c r="B80" s="75"/>
      <c r="C80" s="71" t="s">
        <v>19</v>
      </c>
      <c r="D80" s="72"/>
      <c r="E80" s="25">
        <f>IF(E79&lt;=$D$58,$D$56,IF(E79&lt;=$E$58,$E$56,IF(E79&lt;=$F$58,$F$56,IF(E79&lt;=$G$58,$G$56))))</f>
        <v>0.75</v>
      </c>
      <c r="F80" s="25">
        <f t="shared" ref="F80:H80" si="28">IF(F79&lt;=$D$58,$D$56,IF(F79&lt;=$E$58,$E$56,IF(F79&lt;=$F$58,$F$56,IF(F79&lt;=$G$58,$G$56))))</f>
        <v>0.75</v>
      </c>
      <c r="G80" s="25">
        <f t="shared" si="28"/>
        <v>0.93</v>
      </c>
      <c r="H80" s="25">
        <f t="shared" si="28"/>
        <v>0.93</v>
      </c>
      <c r="I80" s="36">
        <f>AVERAGE(E80:H80)</f>
        <v>0.84000000000000008</v>
      </c>
    </row>
    <row r="82" spans="2:8" x14ac:dyDescent="0.2">
      <c r="B82" s="20" t="s">
        <v>2</v>
      </c>
      <c r="C82" s="23" t="s">
        <v>4</v>
      </c>
      <c r="D82" s="10">
        <f>AVERAGE(I62:I80)</f>
        <v>0.80700000000000005</v>
      </c>
      <c r="F82" s="70"/>
      <c r="G82" s="70"/>
      <c r="H82" s="70"/>
    </row>
    <row r="83" spans="2:8" x14ac:dyDescent="0.2">
      <c r="B83" s="20" t="s">
        <v>35</v>
      </c>
      <c r="C83" s="23" t="s">
        <v>4</v>
      </c>
      <c r="D83" s="10">
        <f>SQRT(VAR(I62:I80))</f>
        <v>4.3855824394638129E-2</v>
      </c>
      <c r="F83" s="52"/>
      <c r="G83" s="52"/>
      <c r="H83" s="52"/>
    </row>
    <row r="84" spans="2:8" x14ac:dyDescent="0.2">
      <c r="B84" s="20"/>
      <c r="C84" s="23"/>
      <c r="D84" s="10"/>
    </row>
    <row r="85" spans="2:8" ht="20.25" x14ac:dyDescent="0.3">
      <c r="B85" s="69" t="s">
        <v>23</v>
      </c>
      <c r="C85" s="69"/>
      <c r="D85" s="69"/>
    </row>
    <row r="86" spans="2:8" x14ac:dyDescent="0.2">
      <c r="B86" s="19" t="s">
        <v>20</v>
      </c>
      <c r="C86" s="11" t="s">
        <v>4</v>
      </c>
      <c r="D86" s="17">
        <f>_xlfn.NORM.INV($D$3,0,1)</f>
        <v>1.6448536269514715</v>
      </c>
    </row>
    <row r="87" spans="2:8" x14ac:dyDescent="0.2">
      <c r="B87" s="19" t="s">
        <v>21</v>
      </c>
      <c r="C87" s="21" t="s">
        <v>4</v>
      </c>
      <c r="D87" s="17">
        <f>_xlfn.NORM.INV($D$4,0,1)</f>
        <v>0.67448975019608193</v>
      </c>
    </row>
    <row r="88" spans="2:8" x14ac:dyDescent="0.2">
      <c r="B88" s="22"/>
      <c r="C88" s="21" t="s">
        <v>4</v>
      </c>
      <c r="D88" s="12">
        <f>$D$82+D86*$D$83</f>
        <v>0.87913641181846736</v>
      </c>
    </row>
    <row r="89" spans="2:8" x14ac:dyDescent="0.2">
      <c r="B89" s="22"/>
      <c r="C89" s="21" t="s">
        <v>4</v>
      </c>
      <c r="D89" s="12">
        <f>$D$82+D87*$D$83</f>
        <v>0.83658030404058281</v>
      </c>
    </row>
    <row r="90" spans="2:8" ht="15" x14ac:dyDescent="0.25">
      <c r="B90" s="13"/>
      <c r="C90" s="21"/>
      <c r="D90" s="12"/>
    </row>
    <row r="91" spans="2:8" ht="15" x14ac:dyDescent="0.25">
      <c r="B91" s="14" t="s">
        <v>9</v>
      </c>
      <c r="C91" s="11" t="s">
        <v>4</v>
      </c>
      <c r="D91" s="18">
        <f>D88/$D$82-1</f>
        <v>8.9388366565634758E-2</v>
      </c>
    </row>
    <row r="92" spans="2:8" ht="15" x14ac:dyDescent="0.25">
      <c r="B92" s="14" t="s">
        <v>10</v>
      </c>
      <c r="C92" s="11" t="s">
        <v>4</v>
      </c>
      <c r="D92" s="18">
        <f>D89/D82-1</f>
        <v>3.6654651847066511E-2</v>
      </c>
    </row>
    <row r="94" spans="2:8" ht="15" x14ac:dyDescent="0.25">
      <c r="B94" s="13"/>
      <c r="C94" s="21"/>
      <c r="D94" s="12"/>
    </row>
    <row r="95" spans="2:8" ht="15" x14ac:dyDescent="0.25">
      <c r="B95" s="14" t="s">
        <v>37</v>
      </c>
      <c r="C95" s="11" t="s">
        <v>4</v>
      </c>
      <c r="D95" s="18">
        <f>0.75*D45+0.25*D91</f>
        <v>0.11798858937376205</v>
      </c>
    </row>
    <row r="96" spans="2:8" ht="15" x14ac:dyDescent="0.25">
      <c r="B96" s="14" t="s">
        <v>38</v>
      </c>
      <c r="C96" s="11" t="s">
        <v>4</v>
      </c>
      <c r="D96" s="18">
        <f>0.75*D46+0.25*D92</f>
        <v>4.838247785013694E-2</v>
      </c>
    </row>
    <row r="99" spans="2:10" ht="30" x14ac:dyDescent="0.4">
      <c r="B99" s="58" t="s">
        <v>36</v>
      </c>
    </row>
    <row r="102" spans="2:10" ht="15" x14ac:dyDescent="0.25">
      <c r="B102" s="65" t="s">
        <v>0</v>
      </c>
      <c r="C102" s="66"/>
      <c r="D102" s="2">
        <v>2013</v>
      </c>
      <c r="E102" s="2">
        <v>2014</v>
      </c>
      <c r="F102" s="2">
        <v>2015</v>
      </c>
      <c r="G102" s="2">
        <v>2016</v>
      </c>
    </row>
    <row r="103" spans="2:10" ht="15" x14ac:dyDescent="0.25">
      <c r="B103" s="67" t="s">
        <v>1</v>
      </c>
      <c r="C103" s="68"/>
      <c r="D103" s="27">
        <v>0.70643218126356011</v>
      </c>
      <c r="E103" s="27">
        <v>0.9265635130033788</v>
      </c>
      <c r="F103" s="27">
        <v>0.81343393731245106</v>
      </c>
      <c r="G103" s="50">
        <v>0.85</v>
      </c>
    </row>
    <row r="104" spans="2:10" x14ac:dyDescent="0.2">
      <c r="B104" s="9"/>
    </row>
    <row r="105" spans="2:10" ht="15" x14ac:dyDescent="0.25">
      <c r="B105" s="28" t="s">
        <v>14</v>
      </c>
      <c r="D105" s="48"/>
      <c r="E105" s="48"/>
      <c r="F105" s="48"/>
      <c r="G105" s="48"/>
      <c r="H105" s="32"/>
      <c r="I105" s="38">
        <v>0.8</v>
      </c>
      <c r="J105" s="38">
        <v>0.9</v>
      </c>
    </row>
    <row r="106" spans="2:10" x14ac:dyDescent="0.2">
      <c r="B106" s="76" t="s">
        <v>15</v>
      </c>
      <c r="C106" s="76"/>
      <c r="D106" s="29">
        <v>0.71</v>
      </c>
      <c r="E106" s="29">
        <v>0.81</v>
      </c>
      <c r="F106" s="29">
        <v>0.85</v>
      </c>
      <c r="G106" s="29">
        <v>0.93</v>
      </c>
      <c r="H106" s="39"/>
    </row>
    <row r="107" spans="2:10" x14ac:dyDescent="0.2">
      <c r="B107" s="76" t="s">
        <v>17</v>
      </c>
      <c r="C107" s="76"/>
      <c r="D107" s="30">
        <v>1</v>
      </c>
      <c r="E107" s="30">
        <v>1</v>
      </c>
      <c r="F107" s="30">
        <v>1</v>
      </c>
      <c r="G107" s="44">
        <v>1</v>
      </c>
      <c r="H107" s="57"/>
    </row>
    <row r="108" spans="2:10" x14ac:dyDescent="0.2">
      <c r="B108" s="76" t="s">
        <v>16</v>
      </c>
      <c r="C108" s="76"/>
      <c r="D108" s="26">
        <v>0.25</v>
      </c>
      <c r="E108" s="26">
        <v>0.5</v>
      </c>
      <c r="F108" s="26">
        <v>0.75</v>
      </c>
      <c r="G108" s="26">
        <v>1</v>
      </c>
      <c r="H108" s="41"/>
    </row>
    <row r="109" spans="2:10" x14ac:dyDescent="0.2">
      <c r="B109" s="10"/>
      <c r="C109" s="10"/>
      <c r="D109" s="32"/>
      <c r="E109" s="32"/>
      <c r="F109" s="32"/>
      <c r="G109" s="32"/>
      <c r="H109" s="32"/>
      <c r="I109" s="32"/>
      <c r="J109" s="32"/>
    </row>
    <row r="110" spans="2:10" x14ac:dyDescent="0.2">
      <c r="B110" s="33"/>
      <c r="E110" s="43"/>
      <c r="F110" s="43"/>
      <c r="G110" s="43"/>
      <c r="H110" s="43"/>
      <c r="I110" s="34"/>
      <c r="J110" s="40"/>
    </row>
    <row r="111" spans="2:10" x14ac:dyDescent="0.2">
      <c r="B111" s="75" t="s">
        <v>25</v>
      </c>
      <c r="C111" s="73" t="s">
        <v>18</v>
      </c>
      <c r="D111" s="74"/>
      <c r="E111" s="47">
        <v>0.78456205087597397</v>
      </c>
      <c r="F111" s="47">
        <v>0.39543082635102866</v>
      </c>
      <c r="G111" s="47">
        <v>0.96569453392089311</v>
      </c>
      <c r="H111" s="47">
        <v>0.67143604309953719</v>
      </c>
      <c r="I111" s="35"/>
      <c r="J111" s="41"/>
    </row>
    <row r="112" spans="2:10" x14ac:dyDescent="0.2">
      <c r="B112" s="75"/>
      <c r="C112" s="71" t="s">
        <v>19</v>
      </c>
      <c r="D112" s="72"/>
      <c r="E112" s="25">
        <f>IF(E111&lt;=$D$108,$D$106,IF(E111&lt;=$E$108,$E$106,IF(E111&lt;=$F$108,$F$106,IF(E111&lt;=$G$108,$G$106))))</f>
        <v>0.93</v>
      </c>
      <c r="F112" s="25">
        <f t="shared" ref="F112:H112" si="29">IF(F111&lt;=$D$108,$D$106,IF(F111&lt;=$E$108,$E$106,IF(F111&lt;=$F$108,$F$106,IF(F111&lt;=$G$108,$G$106))))</f>
        <v>0.81</v>
      </c>
      <c r="G112" s="25">
        <f t="shared" si="29"/>
        <v>0.93</v>
      </c>
      <c r="H112" s="25">
        <f t="shared" si="29"/>
        <v>0.85</v>
      </c>
      <c r="I112" s="36">
        <f>AVERAGE(E112:H112)</f>
        <v>0.88000000000000012</v>
      </c>
    </row>
    <row r="113" spans="2:9" x14ac:dyDescent="0.2">
      <c r="B113" s="75" t="s">
        <v>26</v>
      </c>
      <c r="C113" s="73" t="s">
        <v>18</v>
      </c>
      <c r="D113" s="74"/>
      <c r="E113" s="47">
        <v>0.49388922464318907</v>
      </c>
      <c r="F113" s="47">
        <v>0.9946814643030043</v>
      </c>
      <c r="G113" s="47">
        <v>0.89643571221802909</v>
      </c>
      <c r="H113" s="47">
        <v>8.8099935696446252E-3</v>
      </c>
      <c r="I113" s="37"/>
    </row>
    <row r="114" spans="2:9" x14ac:dyDescent="0.2">
      <c r="B114" s="75"/>
      <c r="C114" s="71" t="s">
        <v>19</v>
      </c>
      <c r="D114" s="72"/>
      <c r="E114" s="25">
        <f>IF(E113&lt;=$D$108,$D$106,IF(E113&lt;=$E$108,$E$106,IF(E113&lt;=$F$108,$F$106,IF(E113&lt;=$G$108,$G$106))))</f>
        <v>0.81</v>
      </c>
      <c r="F114" s="25">
        <f t="shared" ref="F114" si="30">IF(F113&lt;=$D$108,$D$106,IF(F113&lt;=$E$108,$E$106,IF(F113&lt;=$F$108,$F$106,IF(F113&lt;=$G$108,$G$106))))</f>
        <v>0.93</v>
      </c>
      <c r="G114" s="25">
        <f t="shared" ref="G114" si="31">IF(G113&lt;=$D$108,$D$106,IF(G113&lt;=$E$108,$E$106,IF(G113&lt;=$F$108,$F$106,IF(G113&lt;=$G$108,$G$106))))</f>
        <v>0.93</v>
      </c>
      <c r="H114" s="25">
        <f t="shared" ref="H114" si="32">IF(H113&lt;=$D$108,$D$106,IF(H113&lt;=$E$108,$E$106,IF(H113&lt;=$F$108,$F$106,IF(H113&lt;=$G$108,$G$106))))</f>
        <v>0.71</v>
      </c>
      <c r="I114" s="36">
        <f>AVERAGE(E114:H114)</f>
        <v>0.84500000000000008</v>
      </c>
    </row>
    <row r="115" spans="2:9" x14ac:dyDescent="0.2">
      <c r="B115" s="75" t="s">
        <v>27</v>
      </c>
      <c r="C115" s="73" t="s">
        <v>18</v>
      </c>
      <c r="D115" s="74"/>
      <c r="E115" s="47">
        <v>0.75248533271396867</v>
      </c>
      <c r="F115" s="47">
        <v>0.5974305400840848</v>
      </c>
      <c r="G115" s="47">
        <v>0.85295561822684529</v>
      </c>
      <c r="H115" s="47">
        <v>0.64729274643561552</v>
      </c>
      <c r="I115" s="37"/>
    </row>
    <row r="116" spans="2:9" x14ac:dyDescent="0.2">
      <c r="B116" s="75"/>
      <c r="C116" s="71" t="s">
        <v>19</v>
      </c>
      <c r="D116" s="72"/>
      <c r="E116" s="25">
        <f>IF(E115&lt;=$D$108,$D$106,IF(E115&lt;=$E$108,$E$106,IF(E115&lt;=$F$108,$F$106,IF(E115&lt;=$G$108,$G$106))))</f>
        <v>0.93</v>
      </c>
      <c r="F116" s="25">
        <f t="shared" ref="F116" si="33">IF(F115&lt;=$D$108,$D$106,IF(F115&lt;=$E$108,$E$106,IF(F115&lt;=$F$108,$F$106,IF(F115&lt;=$G$108,$G$106))))</f>
        <v>0.85</v>
      </c>
      <c r="G116" s="25">
        <f t="shared" ref="G116" si="34">IF(G115&lt;=$D$108,$D$106,IF(G115&lt;=$E$108,$E$106,IF(G115&lt;=$F$108,$F$106,IF(G115&lt;=$G$108,$G$106))))</f>
        <v>0.93</v>
      </c>
      <c r="H116" s="25">
        <f t="shared" ref="H116" si="35">IF(H115&lt;=$D$108,$D$106,IF(H115&lt;=$E$108,$E$106,IF(H115&lt;=$F$108,$F$106,IF(H115&lt;=$G$108,$G$106))))</f>
        <v>0.85</v>
      </c>
      <c r="I116" s="36">
        <f>AVERAGE(E116:H116)</f>
        <v>0.89</v>
      </c>
    </row>
    <row r="117" spans="2:9" x14ac:dyDescent="0.2">
      <c r="B117" s="75" t="s">
        <v>28</v>
      </c>
      <c r="C117" s="73" t="s">
        <v>18</v>
      </c>
      <c r="D117" s="74"/>
      <c r="E117" s="47">
        <v>0.72716352323296751</v>
      </c>
      <c r="F117" s="47">
        <v>0.53278175932032867</v>
      </c>
      <c r="G117" s="47">
        <v>0.57966478978361013</v>
      </c>
      <c r="H117" s="47">
        <v>0.94539271359233934</v>
      </c>
      <c r="I117" s="37"/>
    </row>
    <row r="118" spans="2:9" x14ac:dyDescent="0.2">
      <c r="B118" s="75"/>
      <c r="C118" s="71" t="s">
        <v>19</v>
      </c>
      <c r="D118" s="72"/>
      <c r="E118" s="25">
        <f>IF(E117&lt;=$D$108,$D$106,IF(E117&lt;=$E$108,$E$106,IF(E117&lt;=$F$108,$F$106,IF(E117&lt;=$G$108,$G$106))))</f>
        <v>0.85</v>
      </c>
      <c r="F118" s="25">
        <f t="shared" ref="F118" si="36">IF(F117&lt;=$D$108,$D$106,IF(F117&lt;=$E$108,$E$106,IF(F117&lt;=$F$108,$F$106,IF(F117&lt;=$G$108,$G$106))))</f>
        <v>0.85</v>
      </c>
      <c r="G118" s="25">
        <f t="shared" ref="G118" si="37">IF(G117&lt;=$D$108,$D$106,IF(G117&lt;=$E$108,$E$106,IF(G117&lt;=$F$108,$F$106,IF(G117&lt;=$G$108,$G$106))))</f>
        <v>0.85</v>
      </c>
      <c r="H118" s="25">
        <f t="shared" ref="H118" si="38">IF(H117&lt;=$D$108,$D$106,IF(H117&lt;=$E$108,$E$106,IF(H117&lt;=$F$108,$F$106,IF(H117&lt;=$G$108,$G$106))))</f>
        <v>0.93</v>
      </c>
      <c r="I118" s="36">
        <f>AVERAGE(E118:H118)</f>
        <v>0.87</v>
      </c>
    </row>
    <row r="119" spans="2:9" x14ac:dyDescent="0.2">
      <c r="B119" s="75" t="s">
        <v>29</v>
      </c>
      <c r="C119" s="73" t="s">
        <v>18</v>
      </c>
      <c r="D119" s="74"/>
      <c r="E119" s="47">
        <v>0.1509397712363475</v>
      </c>
      <c r="F119" s="47">
        <v>9.6596643830843765E-2</v>
      </c>
      <c r="G119" s="47">
        <v>0.50674496033212491</v>
      </c>
      <c r="H119" s="47">
        <v>0.64764323512478728</v>
      </c>
      <c r="I119" s="37"/>
    </row>
    <row r="120" spans="2:9" x14ac:dyDescent="0.2">
      <c r="B120" s="75"/>
      <c r="C120" s="71" t="s">
        <v>19</v>
      </c>
      <c r="D120" s="72"/>
      <c r="E120" s="25">
        <f>IF(E119&lt;=$D$108,$D$106,IF(E119&lt;=$E$108,$E$106,IF(E119&lt;=$F$108,$F$106,IF(E119&lt;=$G$108,$G$106))))</f>
        <v>0.71</v>
      </c>
      <c r="F120" s="25">
        <f t="shared" ref="F120" si="39">IF(F119&lt;=$D$108,$D$106,IF(F119&lt;=$E$108,$E$106,IF(F119&lt;=$F$108,$F$106,IF(F119&lt;=$G$108,$G$106))))</f>
        <v>0.71</v>
      </c>
      <c r="G120" s="25">
        <f t="shared" ref="G120" si="40">IF(G119&lt;=$D$108,$D$106,IF(G119&lt;=$E$108,$E$106,IF(G119&lt;=$F$108,$F$106,IF(G119&lt;=$G$108,$G$106))))</f>
        <v>0.85</v>
      </c>
      <c r="H120" s="25">
        <f t="shared" ref="H120" si="41">IF(H119&lt;=$D$108,$D$106,IF(H119&lt;=$E$108,$E$106,IF(H119&lt;=$F$108,$F$106,IF(H119&lt;=$G$108,$G$106))))</f>
        <v>0.85</v>
      </c>
      <c r="I120" s="36">
        <f>AVERAGE(E120:H120)</f>
        <v>0.78</v>
      </c>
    </row>
    <row r="121" spans="2:9" x14ac:dyDescent="0.2">
      <c r="B121" s="75" t="s">
        <v>30</v>
      </c>
      <c r="C121" s="73" t="s">
        <v>18</v>
      </c>
      <c r="D121" s="74"/>
      <c r="E121" s="47">
        <v>0.6887542999011631</v>
      </c>
      <c r="F121" s="47">
        <v>0.2954849035626208</v>
      </c>
      <c r="G121" s="47">
        <v>1.4678168199848241E-2</v>
      </c>
      <c r="H121" s="47">
        <v>0.4273117956974235</v>
      </c>
      <c r="I121" s="37"/>
    </row>
    <row r="122" spans="2:9" x14ac:dyDescent="0.2">
      <c r="B122" s="75"/>
      <c r="C122" s="71" t="s">
        <v>19</v>
      </c>
      <c r="D122" s="72"/>
      <c r="E122" s="25">
        <f>IF(E121&lt;=$D$108,$D$106,IF(E121&lt;=$E$108,$E$106,IF(E121&lt;=$F$108,$F$106,IF(E121&lt;=$G$108,$G$106))))</f>
        <v>0.85</v>
      </c>
      <c r="F122" s="25">
        <f t="shared" ref="F122" si="42">IF(F121&lt;=$D$108,$D$106,IF(F121&lt;=$E$108,$E$106,IF(F121&lt;=$F$108,$F$106,IF(F121&lt;=$G$108,$G$106))))</f>
        <v>0.81</v>
      </c>
      <c r="G122" s="25">
        <f t="shared" ref="G122" si="43">IF(G121&lt;=$D$108,$D$106,IF(G121&lt;=$E$108,$E$106,IF(G121&lt;=$F$108,$F$106,IF(G121&lt;=$G$108,$G$106))))</f>
        <v>0.71</v>
      </c>
      <c r="H122" s="25">
        <f t="shared" ref="H122" si="44">IF(H121&lt;=$D$108,$D$106,IF(H121&lt;=$E$108,$E$106,IF(H121&lt;=$F$108,$F$106,IF(H121&lt;=$G$108,$G$106))))</f>
        <v>0.81</v>
      </c>
      <c r="I122" s="36">
        <f>AVERAGE(E122:H122)</f>
        <v>0.79500000000000004</v>
      </c>
    </row>
    <row r="123" spans="2:9" x14ac:dyDescent="0.2">
      <c r="B123" s="75" t="s">
        <v>31</v>
      </c>
      <c r="C123" s="73" t="s">
        <v>18</v>
      </c>
      <c r="D123" s="74"/>
      <c r="E123" s="47">
        <v>0.28645263513846275</v>
      </c>
      <c r="F123" s="47">
        <v>0.74055295671824717</v>
      </c>
      <c r="G123" s="47">
        <v>0.62727795969107591</v>
      </c>
      <c r="H123" s="47">
        <v>0.16458614085130086</v>
      </c>
      <c r="I123" s="37"/>
    </row>
    <row r="124" spans="2:9" x14ac:dyDescent="0.2">
      <c r="B124" s="75"/>
      <c r="C124" s="71" t="s">
        <v>19</v>
      </c>
      <c r="D124" s="72"/>
      <c r="E124" s="25">
        <f>IF(E123&lt;=$D$108,$D$106,IF(E123&lt;=$E$108,$E$106,IF(E123&lt;=$F$108,$F$106,IF(E123&lt;=$G$108,$G$106))))</f>
        <v>0.81</v>
      </c>
      <c r="F124" s="25">
        <f t="shared" ref="F124" si="45">IF(F123&lt;=$D$108,$D$106,IF(F123&lt;=$E$108,$E$106,IF(F123&lt;=$F$108,$F$106,IF(F123&lt;=$G$108,$G$106))))</f>
        <v>0.85</v>
      </c>
      <c r="G124" s="25">
        <f t="shared" ref="G124" si="46">IF(G123&lt;=$D$108,$D$106,IF(G123&lt;=$E$108,$E$106,IF(G123&lt;=$F$108,$F$106,IF(G123&lt;=$G$108,$G$106))))</f>
        <v>0.85</v>
      </c>
      <c r="H124" s="25">
        <f t="shared" ref="H124" si="47">IF(H123&lt;=$D$108,$D$106,IF(H123&lt;=$E$108,$E$106,IF(H123&lt;=$F$108,$F$106,IF(H123&lt;=$G$108,$G$106))))</f>
        <v>0.71</v>
      </c>
      <c r="I124" s="36">
        <f>AVERAGE(E124:H124)</f>
        <v>0.80500000000000005</v>
      </c>
    </row>
    <row r="125" spans="2:9" x14ac:dyDescent="0.2">
      <c r="B125" s="75" t="s">
        <v>32</v>
      </c>
      <c r="C125" s="73" t="s">
        <v>18</v>
      </c>
      <c r="D125" s="74"/>
      <c r="E125" s="47">
        <v>0.22413697410690536</v>
      </c>
      <c r="F125" s="47">
        <v>0.46662033539454917</v>
      </c>
      <c r="G125" s="47">
        <v>0.91578712264767104</v>
      </c>
      <c r="H125" s="47">
        <v>0.24521805560126608</v>
      </c>
      <c r="I125" s="37"/>
    </row>
    <row r="126" spans="2:9" x14ac:dyDescent="0.2">
      <c r="B126" s="75"/>
      <c r="C126" s="71" t="s">
        <v>19</v>
      </c>
      <c r="D126" s="72"/>
      <c r="E126" s="25">
        <f>IF(E125&lt;=$D$108,$D$106,IF(E125&lt;=$E$108,$E$106,IF(E125&lt;=$F$108,$F$106,IF(E125&lt;=$G$108,$G$106))))</f>
        <v>0.71</v>
      </c>
      <c r="F126" s="25">
        <f t="shared" ref="F126" si="48">IF(F125&lt;=$D$108,$D$106,IF(F125&lt;=$E$108,$E$106,IF(F125&lt;=$F$108,$F$106,IF(F125&lt;=$G$108,$G$106))))</f>
        <v>0.81</v>
      </c>
      <c r="G126" s="25">
        <f t="shared" ref="G126" si="49">IF(G125&lt;=$D$108,$D$106,IF(G125&lt;=$E$108,$E$106,IF(G125&lt;=$F$108,$F$106,IF(G125&lt;=$G$108,$G$106))))</f>
        <v>0.93</v>
      </c>
      <c r="H126" s="25">
        <f t="shared" ref="H126" si="50">IF(H125&lt;=$D$108,$D$106,IF(H125&lt;=$E$108,$E$106,IF(H125&lt;=$F$108,$F$106,IF(H125&lt;=$G$108,$G$106))))</f>
        <v>0.71</v>
      </c>
      <c r="I126" s="36">
        <f>AVERAGE(E126:H126)</f>
        <v>0.79</v>
      </c>
    </row>
    <row r="127" spans="2:9" x14ac:dyDescent="0.2">
      <c r="B127" s="75" t="s">
        <v>33</v>
      </c>
      <c r="C127" s="73" t="s">
        <v>18</v>
      </c>
      <c r="D127" s="74"/>
      <c r="E127" s="47">
        <v>6.5282185027678907E-2</v>
      </c>
      <c r="F127" s="47">
        <v>0.45045907578107691</v>
      </c>
      <c r="G127" s="47">
        <v>9.2815032384707674E-3</v>
      </c>
      <c r="H127" s="47">
        <v>0.92419141076257871</v>
      </c>
      <c r="I127" s="37"/>
    </row>
    <row r="128" spans="2:9" x14ac:dyDescent="0.2">
      <c r="B128" s="75"/>
      <c r="C128" s="71" t="s">
        <v>19</v>
      </c>
      <c r="D128" s="72"/>
      <c r="E128" s="25">
        <f>IF(E127&lt;=$D$108,$D$106,IF(E127&lt;=$E$108,$E$106,IF(E127&lt;=$F$108,$F$106,IF(E127&lt;=$G$108,$G$106))))</f>
        <v>0.71</v>
      </c>
      <c r="F128" s="25">
        <f t="shared" ref="F128" si="51">IF(F127&lt;=$D$108,$D$106,IF(F127&lt;=$E$108,$E$106,IF(F127&lt;=$F$108,$F$106,IF(F127&lt;=$G$108,$G$106))))</f>
        <v>0.81</v>
      </c>
      <c r="G128" s="25">
        <f t="shared" ref="G128" si="52">IF(G127&lt;=$D$108,$D$106,IF(G127&lt;=$E$108,$E$106,IF(G127&lt;=$F$108,$F$106,IF(G127&lt;=$G$108,$G$106))))</f>
        <v>0.71</v>
      </c>
      <c r="H128" s="25">
        <f t="shared" ref="H128" si="53">IF(H127&lt;=$D$108,$D$106,IF(H127&lt;=$E$108,$E$106,IF(H127&lt;=$F$108,$F$106,IF(H127&lt;=$G$108,$G$106))))</f>
        <v>0.93</v>
      </c>
      <c r="I128" s="36">
        <f>AVERAGE(E128:H128)</f>
        <v>0.79</v>
      </c>
    </row>
    <row r="129" spans="2:9" x14ac:dyDescent="0.2">
      <c r="B129" s="75" t="s">
        <v>34</v>
      </c>
      <c r="C129" s="73" t="s">
        <v>18</v>
      </c>
      <c r="D129" s="74"/>
      <c r="E129" s="47">
        <v>0.45991522692946907</v>
      </c>
      <c r="F129" s="47">
        <v>0.4615800043645224</v>
      </c>
      <c r="G129" s="47">
        <v>0.96376028333866448</v>
      </c>
      <c r="H129" s="47">
        <v>0.75056557963367698</v>
      </c>
      <c r="I129" s="37"/>
    </row>
    <row r="130" spans="2:9" x14ac:dyDescent="0.2">
      <c r="B130" s="75"/>
      <c r="C130" s="71" t="s">
        <v>19</v>
      </c>
      <c r="D130" s="72"/>
      <c r="E130" s="25">
        <f>IF(E129&lt;=$D$108,$D$106,IF(E129&lt;=$E$108,$E$106,IF(E129&lt;=$F$108,$F$106,IF(E129&lt;=$G$108,$G$106))))</f>
        <v>0.81</v>
      </c>
      <c r="F130" s="25">
        <f t="shared" ref="F130" si="54">IF(F129&lt;=$D$108,$D$106,IF(F129&lt;=$E$108,$E$106,IF(F129&lt;=$F$108,$F$106,IF(F129&lt;=$G$108,$G$106))))</f>
        <v>0.81</v>
      </c>
      <c r="G130" s="25">
        <f t="shared" ref="G130" si="55">IF(G129&lt;=$D$108,$D$106,IF(G129&lt;=$E$108,$E$106,IF(G129&lt;=$F$108,$F$106,IF(G129&lt;=$G$108,$G$106))))</f>
        <v>0.93</v>
      </c>
      <c r="H130" s="25">
        <f t="shared" ref="H130" si="56">IF(H129&lt;=$D$108,$D$106,IF(H129&lt;=$E$108,$E$106,IF(H129&lt;=$F$108,$F$106,IF(H129&lt;=$G$108,$G$106))))</f>
        <v>0.93</v>
      </c>
      <c r="I130" s="36">
        <f>AVERAGE(E130:H130)</f>
        <v>0.87000000000000011</v>
      </c>
    </row>
    <row r="132" spans="2:9" x14ac:dyDescent="0.2">
      <c r="B132" s="20" t="s">
        <v>2</v>
      </c>
      <c r="C132" s="23" t="s">
        <v>4</v>
      </c>
      <c r="D132" s="10">
        <f>AVERAGE(I112:I130)</f>
        <v>0.83150000000000013</v>
      </c>
      <c r="F132" s="70"/>
      <c r="G132" s="70"/>
      <c r="H132" s="70"/>
    </row>
    <row r="133" spans="2:9" x14ac:dyDescent="0.2">
      <c r="B133" s="20" t="s">
        <v>35</v>
      </c>
      <c r="C133" s="23" t="s">
        <v>4</v>
      </c>
      <c r="D133" s="10">
        <f>SQRT(VAR(I112:I130))</f>
        <v>4.352840707195961E-2</v>
      </c>
      <c r="F133" s="63"/>
      <c r="G133" s="63"/>
      <c r="H133" s="63"/>
    </row>
    <row r="134" spans="2:9" x14ac:dyDescent="0.2">
      <c r="B134" s="20"/>
      <c r="C134" s="23"/>
      <c r="D134" s="10"/>
    </row>
    <row r="135" spans="2:9" ht="20.25" x14ac:dyDescent="0.3">
      <c r="B135" s="69" t="s">
        <v>23</v>
      </c>
      <c r="C135" s="69"/>
      <c r="D135" s="69"/>
    </row>
    <row r="136" spans="2:9" x14ac:dyDescent="0.2">
      <c r="B136" s="19" t="s">
        <v>20</v>
      </c>
      <c r="C136" s="11" t="s">
        <v>4</v>
      </c>
      <c r="D136" s="17">
        <f>_xlfn.NORM.INV($D$3,0,1)</f>
        <v>1.6448536269514715</v>
      </c>
    </row>
    <row r="137" spans="2:9" x14ac:dyDescent="0.2">
      <c r="B137" s="19" t="s">
        <v>21</v>
      </c>
      <c r="C137" s="21" t="s">
        <v>4</v>
      </c>
      <c r="D137" s="17">
        <f>_xlfn.NORM.INV($D$4,0,1)</f>
        <v>0.67448975019608193</v>
      </c>
    </row>
    <row r="138" spans="2:9" x14ac:dyDescent="0.2">
      <c r="B138" s="22"/>
      <c r="C138" s="21" t="s">
        <v>4</v>
      </c>
      <c r="D138" s="12">
        <f>D132+D136*D133</f>
        <v>0.90309785824773292</v>
      </c>
    </row>
    <row r="139" spans="2:9" x14ac:dyDescent="0.2">
      <c r="B139" s="22"/>
      <c r="C139" s="21" t="s">
        <v>4</v>
      </c>
      <c r="D139" s="12">
        <f>D132+D137*D133</f>
        <v>0.86085946441239958</v>
      </c>
    </row>
    <row r="140" spans="2:9" ht="15" x14ac:dyDescent="0.25">
      <c r="B140" s="13"/>
      <c r="C140" s="21"/>
      <c r="D140" s="12"/>
    </row>
    <row r="141" spans="2:9" ht="15" x14ac:dyDescent="0.25">
      <c r="B141" s="14" t="s">
        <v>9</v>
      </c>
      <c r="C141" s="11" t="s">
        <v>4</v>
      </c>
      <c r="D141" s="18">
        <f>D138/D132-1</f>
        <v>8.6106865000279864E-2</v>
      </c>
    </row>
    <row r="142" spans="2:9" ht="15" x14ac:dyDescent="0.25">
      <c r="B142" s="14" t="s">
        <v>10</v>
      </c>
      <c r="C142" s="11" t="s">
        <v>4</v>
      </c>
      <c r="D142" s="18">
        <f>D139/D132-1</f>
        <v>3.5309037176668001E-2</v>
      </c>
    </row>
    <row r="144" spans="2:9" ht="15" x14ac:dyDescent="0.25">
      <c r="B144" s="13"/>
      <c r="C144" s="21"/>
      <c r="D144" s="12"/>
    </row>
    <row r="145" spans="2:10" ht="15" x14ac:dyDescent="0.25">
      <c r="B145" s="14" t="s">
        <v>37</v>
      </c>
      <c r="C145" s="11" t="s">
        <v>4</v>
      </c>
      <c r="D145" s="18">
        <f>0.75*$D$45+0.25*D141</f>
        <v>0.11716821398242333</v>
      </c>
    </row>
    <row r="146" spans="2:10" ht="15" x14ac:dyDescent="0.25">
      <c r="B146" s="14" t="s">
        <v>38</v>
      </c>
      <c r="C146" s="11" t="s">
        <v>4</v>
      </c>
      <c r="D146" s="18">
        <f>0.75*$D$46+0.25*D142</f>
        <v>4.8046074182537313E-2</v>
      </c>
    </row>
    <row r="148" spans="2:10" ht="30" x14ac:dyDescent="0.4">
      <c r="B148" s="58" t="s">
        <v>36</v>
      </c>
    </row>
    <row r="151" spans="2:10" ht="15" x14ac:dyDescent="0.25">
      <c r="B151" s="65" t="s">
        <v>0</v>
      </c>
      <c r="C151" s="66"/>
      <c r="D151" s="2">
        <v>2013</v>
      </c>
      <c r="E151" s="2">
        <v>2014</v>
      </c>
      <c r="F151" s="2">
        <v>2015</v>
      </c>
      <c r="G151" s="2">
        <v>2016</v>
      </c>
    </row>
    <row r="152" spans="2:10" ht="15" x14ac:dyDescent="0.25">
      <c r="B152" s="67" t="s">
        <v>1</v>
      </c>
      <c r="C152" s="68"/>
      <c r="D152" s="27">
        <v>0.70643218126356011</v>
      </c>
      <c r="E152" s="27">
        <v>0.9265635130033788</v>
      </c>
      <c r="F152" s="27">
        <v>0.81343393731245106</v>
      </c>
      <c r="G152" s="50">
        <v>0.99</v>
      </c>
    </row>
    <row r="153" spans="2:10" x14ac:dyDescent="0.2">
      <c r="B153" s="9"/>
    </row>
    <row r="154" spans="2:10" ht="15" x14ac:dyDescent="0.25">
      <c r="B154" s="28" t="s">
        <v>14</v>
      </c>
      <c r="D154" s="48"/>
      <c r="E154" s="48"/>
      <c r="F154" s="48"/>
      <c r="G154" s="48"/>
      <c r="H154" s="32" t="s">
        <v>39</v>
      </c>
      <c r="I154" s="38">
        <v>0.8</v>
      </c>
      <c r="J154" s="38">
        <v>0.9</v>
      </c>
    </row>
    <row r="155" spans="2:10" x14ac:dyDescent="0.2">
      <c r="B155" s="76" t="s">
        <v>15</v>
      </c>
      <c r="C155" s="76"/>
      <c r="D155" s="29">
        <v>0.71</v>
      </c>
      <c r="E155" s="29">
        <v>0.81</v>
      </c>
      <c r="F155" s="29">
        <v>0.85</v>
      </c>
      <c r="G155" s="29">
        <v>0.99</v>
      </c>
      <c r="H155" s="39"/>
    </row>
    <row r="156" spans="2:10" x14ac:dyDescent="0.2">
      <c r="B156" s="76" t="s">
        <v>17</v>
      </c>
      <c r="C156" s="76"/>
      <c r="D156" s="30">
        <v>1</v>
      </c>
      <c r="E156" s="30">
        <v>1</v>
      </c>
      <c r="F156" s="30">
        <v>1</v>
      </c>
      <c r="G156" s="44">
        <v>1</v>
      </c>
      <c r="H156" s="57"/>
    </row>
    <row r="157" spans="2:10" x14ac:dyDescent="0.2">
      <c r="B157" s="76" t="s">
        <v>16</v>
      </c>
      <c r="C157" s="76"/>
      <c r="D157" s="26">
        <v>0.25</v>
      </c>
      <c r="E157" s="26">
        <v>0.5</v>
      </c>
      <c r="F157" s="26">
        <v>0.75</v>
      </c>
      <c r="G157" s="26">
        <v>1</v>
      </c>
      <c r="H157" s="41"/>
    </row>
    <row r="158" spans="2:10" x14ac:dyDescent="0.2">
      <c r="B158" s="10"/>
      <c r="C158" s="10"/>
      <c r="D158" s="32"/>
      <c r="E158" s="32"/>
      <c r="F158" s="32"/>
      <c r="G158" s="32"/>
      <c r="H158" s="32"/>
      <c r="I158" s="32"/>
      <c r="J158" s="32"/>
    </row>
    <row r="159" spans="2:10" x14ac:dyDescent="0.2">
      <c r="B159" s="33"/>
      <c r="E159" s="43"/>
      <c r="F159" s="43"/>
      <c r="G159" s="43"/>
      <c r="H159" s="43"/>
      <c r="I159" s="34"/>
      <c r="J159" s="40"/>
    </row>
    <row r="160" spans="2:10" x14ac:dyDescent="0.2">
      <c r="B160" s="75" t="s">
        <v>25</v>
      </c>
      <c r="C160" s="73" t="s">
        <v>18</v>
      </c>
      <c r="D160" s="74"/>
      <c r="E160" s="47">
        <v>0.78456205087597397</v>
      </c>
      <c r="F160" s="47">
        <v>0.39543082635102866</v>
      </c>
      <c r="G160" s="47">
        <v>0.96569453392089311</v>
      </c>
      <c r="H160" s="47">
        <v>0.67143604309953719</v>
      </c>
      <c r="I160" s="35"/>
      <c r="J160" s="41"/>
    </row>
    <row r="161" spans="2:9" x14ac:dyDescent="0.2">
      <c r="B161" s="75"/>
      <c r="C161" s="71" t="s">
        <v>19</v>
      </c>
      <c r="D161" s="72"/>
      <c r="E161" s="25">
        <f>IF(E160&lt;=$D$157,$D$155,IF(E160&lt;=$E$157,$E$155,IF(E160&lt;=$F$157,$F$155,IF(E160&lt;=$G$157,$G$155))))</f>
        <v>0.99</v>
      </c>
      <c r="F161" s="25">
        <f t="shared" ref="F161:H161" si="57">IF(F160&lt;=$D$157,$D$155,IF(F160&lt;=$E$157,$E$155,IF(F160&lt;=$F$157,$F$155,IF(F160&lt;=$G$157,$G$155))))</f>
        <v>0.81</v>
      </c>
      <c r="G161" s="25">
        <f t="shared" si="57"/>
        <v>0.99</v>
      </c>
      <c r="H161" s="25">
        <f t="shared" si="57"/>
        <v>0.85</v>
      </c>
      <c r="I161" s="36">
        <f>AVERAGE(E161:H161)</f>
        <v>0.91</v>
      </c>
    </row>
    <row r="162" spans="2:9" x14ac:dyDescent="0.2">
      <c r="B162" s="75" t="s">
        <v>26</v>
      </c>
      <c r="C162" s="73" t="s">
        <v>18</v>
      </c>
      <c r="D162" s="74"/>
      <c r="E162" s="47">
        <v>0.49388922464318907</v>
      </c>
      <c r="F162" s="47">
        <v>0.9946814643030043</v>
      </c>
      <c r="G162" s="47">
        <v>0.89643571221802909</v>
      </c>
      <c r="H162" s="47">
        <v>8.8099935696446252E-3</v>
      </c>
      <c r="I162" s="37"/>
    </row>
    <row r="163" spans="2:9" x14ac:dyDescent="0.2">
      <c r="B163" s="75"/>
      <c r="C163" s="71" t="s">
        <v>19</v>
      </c>
      <c r="D163" s="72"/>
      <c r="E163" s="25">
        <f>IF(E162&lt;=$D$157,$D$155,IF(E162&lt;=$E$157,$E$155,IF(E162&lt;=$F$157,$F$155,IF(E162&lt;=$G$157,$G$155))))</f>
        <v>0.81</v>
      </c>
      <c r="F163" s="25">
        <f t="shared" ref="F163" si="58">IF(F162&lt;=$D$157,$D$155,IF(F162&lt;=$E$157,$E$155,IF(F162&lt;=$F$157,$F$155,IF(F162&lt;=$G$157,$G$155))))</f>
        <v>0.99</v>
      </c>
      <c r="G163" s="25">
        <f t="shared" ref="G163" si="59">IF(G162&lt;=$D$157,$D$155,IF(G162&lt;=$E$157,$E$155,IF(G162&lt;=$F$157,$F$155,IF(G162&lt;=$G$157,$G$155))))</f>
        <v>0.99</v>
      </c>
      <c r="H163" s="25">
        <f t="shared" ref="H163" si="60">IF(H162&lt;=$D$157,$D$155,IF(H162&lt;=$E$157,$E$155,IF(H162&lt;=$F$157,$F$155,IF(H162&lt;=$G$157,$G$155))))</f>
        <v>0.71</v>
      </c>
      <c r="I163" s="36">
        <f>AVERAGE(E163:H163)</f>
        <v>0.875</v>
      </c>
    </row>
    <row r="164" spans="2:9" x14ac:dyDescent="0.2">
      <c r="B164" s="75" t="s">
        <v>27</v>
      </c>
      <c r="C164" s="73" t="s">
        <v>18</v>
      </c>
      <c r="D164" s="74"/>
      <c r="E164" s="47">
        <v>0.75248533271396867</v>
      </c>
      <c r="F164" s="47">
        <v>0.5974305400840848</v>
      </c>
      <c r="G164" s="47">
        <v>0.85295561822684529</v>
      </c>
      <c r="H164" s="47">
        <v>0.64729274643561552</v>
      </c>
      <c r="I164" s="37"/>
    </row>
    <row r="165" spans="2:9" x14ac:dyDescent="0.2">
      <c r="B165" s="75"/>
      <c r="C165" s="71" t="s">
        <v>19</v>
      </c>
      <c r="D165" s="72"/>
      <c r="E165" s="25">
        <f>IF(E164&lt;=$D$157,$D$155,IF(E164&lt;=$E$157,$E$155,IF(E164&lt;=$F$157,$F$155,IF(E164&lt;=$G$157,$G$155))))</f>
        <v>0.99</v>
      </c>
      <c r="F165" s="25">
        <f t="shared" ref="F165" si="61">IF(F164&lt;=$D$157,$D$155,IF(F164&lt;=$E$157,$E$155,IF(F164&lt;=$F$157,$F$155,IF(F164&lt;=$G$157,$G$155))))</f>
        <v>0.85</v>
      </c>
      <c r="G165" s="25">
        <f t="shared" ref="G165" si="62">IF(G164&lt;=$D$157,$D$155,IF(G164&lt;=$E$157,$E$155,IF(G164&lt;=$F$157,$F$155,IF(G164&lt;=$G$157,$G$155))))</f>
        <v>0.99</v>
      </c>
      <c r="H165" s="25">
        <f t="shared" ref="H165" si="63">IF(H164&lt;=$D$157,$D$155,IF(H164&lt;=$E$157,$E$155,IF(H164&lt;=$F$157,$F$155,IF(H164&lt;=$G$157,$G$155))))</f>
        <v>0.85</v>
      </c>
      <c r="I165" s="36">
        <f>AVERAGE(E165:H165)</f>
        <v>0.92</v>
      </c>
    </row>
    <row r="166" spans="2:9" x14ac:dyDescent="0.2">
      <c r="B166" s="75" t="s">
        <v>28</v>
      </c>
      <c r="C166" s="73" t="s">
        <v>18</v>
      </c>
      <c r="D166" s="74"/>
      <c r="E166" s="47">
        <v>0.72716352323296751</v>
      </c>
      <c r="F166" s="47">
        <v>0.53278175932032867</v>
      </c>
      <c r="G166" s="47">
        <v>0.57966478978361013</v>
      </c>
      <c r="H166" s="47">
        <v>0.94539271359233934</v>
      </c>
      <c r="I166" s="37"/>
    </row>
    <row r="167" spans="2:9" x14ac:dyDescent="0.2">
      <c r="B167" s="75"/>
      <c r="C167" s="71" t="s">
        <v>19</v>
      </c>
      <c r="D167" s="72"/>
      <c r="E167" s="25">
        <f>IF(E166&lt;=$D$157,$D$155,IF(E166&lt;=$E$157,$E$155,IF(E166&lt;=$F$157,$F$155,IF(E166&lt;=$G$157,$G$155))))</f>
        <v>0.85</v>
      </c>
      <c r="F167" s="25">
        <f t="shared" ref="F167" si="64">IF(F166&lt;=$D$157,$D$155,IF(F166&lt;=$E$157,$E$155,IF(F166&lt;=$F$157,$F$155,IF(F166&lt;=$G$157,$G$155))))</f>
        <v>0.85</v>
      </c>
      <c r="G167" s="25">
        <f t="shared" ref="G167" si="65">IF(G166&lt;=$D$157,$D$155,IF(G166&lt;=$E$157,$E$155,IF(G166&lt;=$F$157,$F$155,IF(G166&lt;=$G$157,$G$155))))</f>
        <v>0.85</v>
      </c>
      <c r="H167" s="25">
        <f t="shared" ref="H167" si="66">IF(H166&lt;=$D$157,$D$155,IF(H166&lt;=$E$157,$E$155,IF(H166&lt;=$F$157,$F$155,IF(H166&lt;=$G$157,$G$155))))</f>
        <v>0.99</v>
      </c>
      <c r="I167" s="36">
        <f>AVERAGE(E167:H167)</f>
        <v>0.88500000000000001</v>
      </c>
    </row>
    <row r="168" spans="2:9" x14ac:dyDescent="0.2">
      <c r="B168" s="75" t="s">
        <v>29</v>
      </c>
      <c r="C168" s="73" t="s">
        <v>18</v>
      </c>
      <c r="D168" s="74"/>
      <c r="E168" s="47">
        <v>0.1509397712363475</v>
      </c>
      <c r="F168" s="47">
        <v>9.6596643830843765E-2</v>
      </c>
      <c r="G168" s="47">
        <v>0.50674496033212491</v>
      </c>
      <c r="H168" s="47">
        <v>0.64764323512478728</v>
      </c>
      <c r="I168" s="37"/>
    </row>
    <row r="169" spans="2:9" x14ac:dyDescent="0.2">
      <c r="B169" s="75"/>
      <c r="C169" s="71" t="s">
        <v>19</v>
      </c>
      <c r="D169" s="72"/>
      <c r="E169" s="25">
        <f>IF(E168&lt;=$D$157,$D$155,IF(E168&lt;=$E$157,$E$155,IF(E168&lt;=$F$157,$F$155,IF(E168&lt;=$G$157,$G$155))))</f>
        <v>0.71</v>
      </c>
      <c r="F169" s="25">
        <f t="shared" ref="F169" si="67">IF(F168&lt;=$D$157,$D$155,IF(F168&lt;=$E$157,$E$155,IF(F168&lt;=$F$157,$F$155,IF(F168&lt;=$G$157,$G$155))))</f>
        <v>0.71</v>
      </c>
      <c r="G169" s="25">
        <f t="shared" ref="G169" si="68">IF(G168&lt;=$D$157,$D$155,IF(G168&lt;=$E$157,$E$155,IF(G168&lt;=$F$157,$F$155,IF(G168&lt;=$G$157,$G$155))))</f>
        <v>0.85</v>
      </c>
      <c r="H169" s="25">
        <f t="shared" ref="H169" si="69">IF(H168&lt;=$D$157,$D$155,IF(H168&lt;=$E$157,$E$155,IF(H168&lt;=$F$157,$F$155,IF(H168&lt;=$G$157,$G$155))))</f>
        <v>0.85</v>
      </c>
      <c r="I169" s="36">
        <f>AVERAGE(E169:H169)</f>
        <v>0.78</v>
      </c>
    </row>
    <row r="170" spans="2:9" x14ac:dyDescent="0.2">
      <c r="B170" s="75" t="s">
        <v>30</v>
      </c>
      <c r="C170" s="73" t="s">
        <v>18</v>
      </c>
      <c r="D170" s="74"/>
      <c r="E170" s="47">
        <v>0.6887542999011631</v>
      </c>
      <c r="F170" s="47">
        <v>0.2954849035626208</v>
      </c>
      <c r="G170" s="47">
        <v>1.4678168199848241E-2</v>
      </c>
      <c r="H170" s="47">
        <v>0.4273117956974235</v>
      </c>
      <c r="I170" s="37"/>
    </row>
    <row r="171" spans="2:9" x14ac:dyDescent="0.2">
      <c r="B171" s="75"/>
      <c r="C171" s="71" t="s">
        <v>19</v>
      </c>
      <c r="D171" s="72"/>
      <c r="E171" s="25">
        <f>IF(E170&lt;=$D$157,$D$155,IF(E170&lt;=$E$157,$E$155,IF(E170&lt;=$F$157,$F$155,IF(E170&lt;=$G$157,$G$155))))</f>
        <v>0.85</v>
      </c>
      <c r="F171" s="25">
        <f t="shared" ref="F171" si="70">IF(F170&lt;=$D$157,$D$155,IF(F170&lt;=$E$157,$E$155,IF(F170&lt;=$F$157,$F$155,IF(F170&lt;=$G$157,$G$155))))</f>
        <v>0.81</v>
      </c>
      <c r="G171" s="25">
        <f t="shared" ref="G171" si="71">IF(G170&lt;=$D$157,$D$155,IF(G170&lt;=$E$157,$E$155,IF(G170&lt;=$F$157,$F$155,IF(G170&lt;=$G$157,$G$155))))</f>
        <v>0.71</v>
      </c>
      <c r="H171" s="25">
        <f t="shared" ref="H171" si="72">IF(H170&lt;=$D$157,$D$155,IF(H170&lt;=$E$157,$E$155,IF(H170&lt;=$F$157,$F$155,IF(H170&lt;=$G$157,$G$155))))</f>
        <v>0.81</v>
      </c>
      <c r="I171" s="36">
        <f>AVERAGE(E171:H171)</f>
        <v>0.79500000000000004</v>
      </c>
    </row>
    <row r="172" spans="2:9" x14ac:dyDescent="0.2">
      <c r="B172" s="75" t="s">
        <v>31</v>
      </c>
      <c r="C172" s="73" t="s">
        <v>18</v>
      </c>
      <c r="D172" s="74"/>
      <c r="E172" s="47">
        <v>0.28645263513846275</v>
      </c>
      <c r="F172" s="47">
        <v>0.74055295671824717</v>
      </c>
      <c r="G172" s="47">
        <v>0.62727795969107591</v>
      </c>
      <c r="H172" s="47">
        <v>0.16458614085130086</v>
      </c>
      <c r="I172" s="37"/>
    </row>
    <row r="173" spans="2:9" x14ac:dyDescent="0.2">
      <c r="B173" s="75"/>
      <c r="C173" s="71" t="s">
        <v>19</v>
      </c>
      <c r="D173" s="72"/>
      <c r="E173" s="25">
        <f>IF(E172&lt;=$D$157,$D$155,IF(E172&lt;=$E$157,$E$155,IF(E172&lt;=$F$157,$F$155,IF(E172&lt;=$G$157,$G$155))))</f>
        <v>0.81</v>
      </c>
      <c r="F173" s="25">
        <f t="shared" ref="F173" si="73">IF(F172&lt;=$D$157,$D$155,IF(F172&lt;=$E$157,$E$155,IF(F172&lt;=$F$157,$F$155,IF(F172&lt;=$G$157,$G$155))))</f>
        <v>0.85</v>
      </c>
      <c r="G173" s="25">
        <f t="shared" ref="G173" si="74">IF(G172&lt;=$D$157,$D$155,IF(G172&lt;=$E$157,$E$155,IF(G172&lt;=$F$157,$F$155,IF(G172&lt;=$G$157,$G$155))))</f>
        <v>0.85</v>
      </c>
      <c r="H173" s="25">
        <f t="shared" ref="H173" si="75">IF(H172&lt;=$D$157,$D$155,IF(H172&lt;=$E$157,$E$155,IF(H172&lt;=$F$157,$F$155,IF(H172&lt;=$G$157,$G$155))))</f>
        <v>0.71</v>
      </c>
      <c r="I173" s="36">
        <f>AVERAGE(E173:H173)</f>
        <v>0.80500000000000005</v>
      </c>
    </row>
    <row r="174" spans="2:9" x14ac:dyDescent="0.2">
      <c r="B174" s="75" t="s">
        <v>32</v>
      </c>
      <c r="C174" s="73" t="s">
        <v>18</v>
      </c>
      <c r="D174" s="74"/>
      <c r="E174" s="47">
        <v>0.22413697410690536</v>
      </c>
      <c r="F174" s="47">
        <v>0.46662033539454917</v>
      </c>
      <c r="G174" s="47">
        <v>0.91578712264767104</v>
      </c>
      <c r="H174" s="47">
        <v>0.24521805560126608</v>
      </c>
      <c r="I174" s="37"/>
    </row>
    <row r="175" spans="2:9" x14ac:dyDescent="0.2">
      <c r="B175" s="75"/>
      <c r="C175" s="71" t="s">
        <v>19</v>
      </c>
      <c r="D175" s="72"/>
      <c r="E175" s="25">
        <f>IF(E174&lt;=$D$157,$D$155,IF(E174&lt;=$E$157,$E$155,IF(E174&lt;=$F$157,$F$155,IF(E174&lt;=$G$157,$G$155))))</f>
        <v>0.71</v>
      </c>
      <c r="F175" s="25">
        <f t="shared" ref="F175" si="76">IF(F174&lt;=$D$157,$D$155,IF(F174&lt;=$E$157,$E$155,IF(F174&lt;=$F$157,$F$155,IF(F174&lt;=$G$157,$G$155))))</f>
        <v>0.81</v>
      </c>
      <c r="G175" s="25">
        <f t="shared" ref="G175" si="77">IF(G174&lt;=$D$157,$D$155,IF(G174&lt;=$E$157,$E$155,IF(G174&lt;=$F$157,$F$155,IF(G174&lt;=$G$157,$G$155))))</f>
        <v>0.99</v>
      </c>
      <c r="H175" s="25">
        <f t="shared" ref="H175" si="78">IF(H174&lt;=$D$157,$D$155,IF(H174&lt;=$E$157,$E$155,IF(H174&lt;=$F$157,$F$155,IF(H174&lt;=$G$157,$G$155))))</f>
        <v>0.71</v>
      </c>
      <c r="I175" s="36">
        <f>AVERAGE(E175:H175)</f>
        <v>0.80499999999999994</v>
      </c>
    </row>
    <row r="176" spans="2:9" x14ac:dyDescent="0.2">
      <c r="B176" s="75" t="s">
        <v>33</v>
      </c>
      <c r="C176" s="73" t="s">
        <v>18</v>
      </c>
      <c r="D176" s="74"/>
      <c r="E176" s="47">
        <v>6.5282185027678907E-2</v>
      </c>
      <c r="F176" s="47">
        <v>0.45045907578107691</v>
      </c>
      <c r="G176" s="47">
        <v>9.2815032384707674E-3</v>
      </c>
      <c r="H176" s="47">
        <v>0.92419141076257871</v>
      </c>
      <c r="I176" s="37"/>
    </row>
    <row r="177" spans="2:9" x14ac:dyDescent="0.2">
      <c r="B177" s="75"/>
      <c r="C177" s="71" t="s">
        <v>19</v>
      </c>
      <c r="D177" s="72"/>
      <c r="E177" s="25">
        <f>IF(E176&lt;=$D$157,$D$155,IF(E176&lt;=$E$157,$E$155,IF(E176&lt;=$F$157,$F$155,IF(E176&lt;=$G$157,$G$155))))</f>
        <v>0.71</v>
      </c>
      <c r="F177" s="25">
        <f t="shared" ref="F177" si="79">IF(F176&lt;=$D$157,$D$155,IF(F176&lt;=$E$157,$E$155,IF(F176&lt;=$F$157,$F$155,IF(F176&lt;=$G$157,$G$155))))</f>
        <v>0.81</v>
      </c>
      <c r="G177" s="25">
        <f t="shared" ref="G177" si="80">IF(G176&lt;=$D$157,$D$155,IF(G176&lt;=$E$157,$E$155,IF(G176&lt;=$F$157,$F$155,IF(G176&lt;=$G$157,$G$155))))</f>
        <v>0.71</v>
      </c>
      <c r="H177" s="25">
        <f t="shared" ref="H177" si="81">IF(H176&lt;=$D$157,$D$155,IF(H176&lt;=$E$157,$E$155,IF(H176&lt;=$F$157,$F$155,IF(H176&lt;=$G$157,$G$155))))</f>
        <v>0.99</v>
      </c>
      <c r="I177" s="36">
        <f>AVERAGE(E177:H177)</f>
        <v>0.80499999999999994</v>
      </c>
    </row>
    <row r="178" spans="2:9" x14ac:dyDescent="0.2">
      <c r="B178" s="75" t="s">
        <v>34</v>
      </c>
      <c r="C178" s="73" t="s">
        <v>18</v>
      </c>
      <c r="D178" s="74"/>
      <c r="E178" s="47">
        <v>0.45991522692946907</v>
      </c>
      <c r="F178" s="47">
        <v>0.4615800043645224</v>
      </c>
      <c r="G178" s="47">
        <v>0.96376028333866448</v>
      </c>
      <c r="H178" s="47">
        <v>0.75056557963367698</v>
      </c>
      <c r="I178" s="37"/>
    </row>
    <row r="179" spans="2:9" x14ac:dyDescent="0.2">
      <c r="B179" s="75"/>
      <c r="C179" s="71" t="s">
        <v>19</v>
      </c>
      <c r="D179" s="72"/>
      <c r="E179" s="25">
        <f>IF(E178&lt;=$D$157,$D$155,IF(E178&lt;=$E$157,$E$155,IF(E178&lt;=$F$157,$F$155,IF(E178&lt;=$G$157,$G$155))))</f>
        <v>0.81</v>
      </c>
      <c r="F179" s="25">
        <f t="shared" ref="F179" si="82">IF(F178&lt;=$D$157,$D$155,IF(F178&lt;=$E$157,$E$155,IF(F178&lt;=$F$157,$F$155,IF(F178&lt;=$G$157,$G$155))))</f>
        <v>0.81</v>
      </c>
      <c r="G179" s="25">
        <f t="shared" ref="G179" si="83">IF(G178&lt;=$D$157,$D$155,IF(G178&lt;=$E$157,$E$155,IF(G178&lt;=$F$157,$F$155,IF(G178&lt;=$G$157,$G$155))))</f>
        <v>0.99</v>
      </c>
      <c r="H179" s="25">
        <f t="shared" ref="H179" si="84">IF(H178&lt;=$D$157,$D$155,IF(H178&lt;=$E$157,$E$155,IF(H178&lt;=$F$157,$F$155,IF(H178&lt;=$G$157,$G$155))))</f>
        <v>0.99</v>
      </c>
      <c r="I179" s="36">
        <f>AVERAGE(E179:H179)</f>
        <v>0.90000000000000013</v>
      </c>
    </row>
    <row r="181" spans="2:9" x14ac:dyDescent="0.2">
      <c r="B181" s="20" t="s">
        <v>2</v>
      </c>
      <c r="C181" s="23" t="s">
        <v>4</v>
      </c>
      <c r="D181" s="10">
        <f>AVERAGE(I161:I179)</f>
        <v>0.84799999999999986</v>
      </c>
      <c r="F181" s="70"/>
      <c r="G181" s="70"/>
      <c r="H181" s="70"/>
    </row>
    <row r="182" spans="2:9" x14ac:dyDescent="0.2">
      <c r="B182" s="20" t="s">
        <v>35</v>
      </c>
      <c r="C182" s="23" t="s">
        <v>4</v>
      </c>
      <c r="D182" s="10">
        <f>SQRT(VAR(I161:I179))</f>
        <v>5.4579198316656238E-2</v>
      </c>
      <c r="F182" s="63"/>
      <c r="G182" s="63"/>
      <c r="H182" s="63"/>
    </row>
    <row r="183" spans="2:9" x14ac:dyDescent="0.2">
      <c r="B183" s="20"/>
      <c r="C183" s="23"/>
      <c r="D183" s="10"/>
    </row>
    <row r="184" spans="2:9" ht="20.25" x14ac:dyDescent="0.3">
      <c r="B184" s="69" t="s">
        <v>23</v>
      </c>
      <c r="C184" s="69"/>
      <c r="D184" s="69"/>
    </row>
    <row r="185" spans="2:9" x14ac:dyDescent="0.2">
      <c r="B185" s="19" t="s">
        <v>20</v>
      </c>
      <c r="C185" s="11" t="s">
        <v>4</v>
      </c>
      <c r="D185" s="17">
        <f>_xlfn.NORM.INV($D$3,0,1)</f>
        <v>1.6448536269514715</v>
      </c>
    </row>
    <row r="186" spans="2:9" x14ac:dyDescent="0.2">
      <c r="B186" s="19" t="s">
        <v>21</v>
      </c>
      <c r="C186" s="21" t="s">
        <v>4</v>
      </c>
      <c r="D186" s="17">
        <f>_xlfn.NORM.INV($D$4,0,1)</f>
        <v>0.67448975019608193</v>
      </c>
    </row>
    <row r="187" spans="2:9" x14ac:dyDescent="0.2">
      <c r="B187" s="22"/>
      <c r="C187" s="21" t="s">
        <v>4</v>
      </c>
      <c r="D187" s="12">
        <f>D181+D185*D182</f>
        <v>0.93777479230725547</v>
      </c>
    </row>
    <row r="188" spans="2:9" x14ac:dyDescent="0.2">
      <c r="B188" s="22"/>
      <c r="C188" s="21" t="s">
        <v>4</v>
      </c>
      <c r="D188" s="12">
        <f>D181+D186*D182</f>
        <v>0.8848131098385037</v>
      </c>
    </row>
    <row r="189" spans="2:9" ht="15" x14ac:dyDescent="0.25">
      <c r="B189" s="13"/>
      <c r="C189" s="21"/>
      <c r="D189" s="12"/>
    </row>
    <row r="190" spans="2:9" ht="15" x14ac:dyDescent="0.25">
      <c r="B190" s="14" t="s">
        <v>9</v>
      </c>
      <c r="C190" s="11" t="s">
        <v>4</v>
      </c>
      <c r="D190" s="18">
        <f>D187/D181-1</f>
        <v>0.10586650036232981</v>
      </c>
    </row>
    <row r="191" spans="2:9" ht="15" x14ac:dyDescent="0.25">
      <c r="B191" s="14" t="s">
        <v>10</v>
      </c>
      <c r="C191" s="11" t="s">
        <v>4</v>
      </c>
      <c r="D191" s="18">
        <f>D188/D181-1</f>
        <v>4.34116861303111E-2</v>
      </c>
    </row>
    <row r="193" spans="2:4" ht="15" x14ac:dyDescent="0.25">
      <c r="B193" s="13"/>
      <c r="C193" s="21"/>
      <c r="D193" s="12"/>
    </row>
    <row r="194" spans="2:4" ht="15" x14ac:dyDescent="0.25">
      <c r="B194" s="14" t="s">
        <v>37</v>
      </c>
      <c r="C194" s="11" t="s">
        <v>4</v>
      </c>
      <c r="D194" s="18">
        <f>0.75*$D$45+0.25*D190</f>
        <v>0.12210812282293582</v>
      </c>
    </row>
    <row r="195" spans="2:4" ht="15" x14ac:dyDescent="0.25">
      <c r="B195" s="14" t="s">
        <v>38</v>
      </c>
      <c r="C195" s="11" t="s">
        <v>4</v>
      </c>
      <c r="D195" s="18">
        <f>0.75*$D$46+0.25*D191</f>
        <v>5.0071736420948088E-2</v>
      </c>
    </row>
  </sheetData>
  <mergeCells count="149">
    <mergeCell ref="B178:B179"/>
    <mergeCell ref="C178:D178"/>
    <mergeCell ref="C179:D179"/>
    <mergeCell ref="F181:H181"/>
    <mergeCell ref="B184:D184"/>
    <mergeCell ref="B174:B175"/>
    <mergeCell ref="C174:D174"/>
    <mergeCell ref="C175:D175"/>
    <mergeCell ref="B176:B177"/>
    <mergeCell ref="C176:D176"/>
    <mergeCell ref="C177:D177"/>
    <mergeCell ref="B170:B171"/>
    <mergeCell ref="C170:D170"/>
    <mergeCell ref="C171:D171"/>
    <mergeCell ref="B172:B173"/>
    <mergeCell ref="C172:D172"/>
    <mergeCell ref="C173:D173"/>
    <mergeCell ref="B166:B167"/>
    <mergeCell ref="C166:D166"/>
    <mergeCell ref="C167:D167"/>
    <mergeCell ref="B168:B169"/>
    <mergeCell ref="C168:D168"/>
    <mergeCell ref="C169:D169"/>
    <mergeCell ref="B162:B163"/>
    <mergeCell ref="C162:D162"/>
    <mergeCell ref="C163:D163"/>
    <mergeCell ref="B164:B165"/>
    <mergeCell ref="C164:D164"/>
    <mergeCell ref="C165:D165"/>
    <mergeCell ref="B156:C156"/>
    <mergeCell ref="B157:C157"/>
    <mergeCell ref="B160:B161"/>
    <mergeCell ref="C160:D160"/>
    <mergeCell ref="C161:D161"/>
    <mergeCell ref="F132:H132"/>
    <mergeCell ref="B135:D135"/>
    <mergeCell ref="B151:C151"/>
    <mergeCell ref="B152:C152"/>
    <mergeCell ref="B155:C155"/>
    <mergeCell ref="B127:B128"/>
    <mergeCell ref="C127:D127"/>
    <mergeCell ref="C128:D128"/>
    <mergeCell ref="B129:B130"/>
    <mergeCell ref="C129:D129"/>
    <mergeCell ref="C130:D130"/>
    <mergeCell ref="B123:B124"/>
    <mergeCell ref="C123:D123"/>
    <mergeCell ref="C124:D124"/>
    <mergeCell ref="B125:B126"/>
    <mergeCell ref="C125:D125"/>
    <mergeCell ref="C126:D126"/>
    <mergeCell ref="B119:B120"/>
    <mergeCell ref="C119:D119"/>
    <mergeCell ref="C120:D120"/>
    <mergeCell ref="B121:B122"/>
    <mergeCell ref="C121:D121"/>
    <mergeCell ref="C122:D122"/>
    <mergeCell ref="B115:B116"/>
    <mergeCell ref="C115:D115"/>
    <mergeCell ref="C116:D116"/>
    <mergeCell ref="B117:B118"/>
    <mergeCell ref="C117:D117"/>
    <mergeCell ref="C118:D118"/>
    <mergeCell ref="B111:B112"/>
    <mergeCell ref="C111:D111"/>
    <mergeCell ref="C112:D112"/>
    <mergeCell ref="B113:B114"/>
    <mergeCell ref="C113:D113"/>
    <mergeCell ref="C114:D114"/>
    <mergeCell ref="B102:C102"/>
    <mergeCell ref="B103:C103"/>
    <mergeCell ref="B106:C106"/>
    <mergeCell ref="B107:C107"/>
    <mergeCell ref="B108:C108"/>
    <mergeCell ref="F82:H82"/>
    <mergeCell ref="B85:D85"/>
    <mergeCell ref="B77:B78"/>
    <mergeCell ref="C77:D77"/>
    <mergeCell ref="C78:D78"/>
    <mergeCell ref="B79:B80"/>
    <mergeCell ref="C79:D79"/>
    <mergeCell ref="C80:D80"/>
    <mergeCell ref="B73:B74"/>
    <mergeCell ref="C73:D73"/>
    <mergeCell ref="C74:D74"/>
    <mergeCell ref="B75:B76"/>
    <mergeCell ref="C75:D75"/>
    <mergeCell ref="C76:D76"/>
    <mergeCell ref="B69:B70"/>
    <mergeCell ref="C69:D69"/>
    <mergeCell ref="C70:D70"/>
    <mergeCell ref="B71:B72"/>
    <mergeCell ref="C71:D71"/>
    <mergeCell ref="C72:D72"/>
    <mergeCell ref="B65:B66"/>
    <mergeCell ref="C65:D65"/>
    <mergeCell ref="C66:D66"/>
    <mergeCell ref="B67:B68"/>
    <mergeCell ref="C67:D67"/>
    <mergeCell ref="C68:D68"/>
    <mergeCell ref="B58:C58"/>
    <mergeCell ref="B61:B62"/>
    <mergeCell ref="C61:D61"/>
    <mergeCell ref="C62:D62"/>
    <mergeCell ref="B63:B64"/>
    <mergeCell ref="C63:D63"/>
    <mergeCell ref="C64:D64"/>
    <mergeCell ref="F36:H36"/>
    <mergeCell ref="B39:D39"/>
    <mergeCell ref="B52:C52"/>
    <mergeCell ref="B53:C53"/>
    <mergeCell ref="B56:C56"/>
    <mergeCell ref="B57:C57"/>
    <mergeCell ref="B31:B32"/>
    <mergeCell ref="C31:D31"/>
    <mergeCell ref="C32:D32"/>
    <mergeCell ref="B33:B34"/>
    <mergeCell ref="C33:D33"/>
    <mergeCell ref="C34:D34"/>
    <mergeCell ref="B27:B28"/>
    <mergeCell ref="C27:D27"/>
    <mergeCell ref="C28:D28"/>
    <mergeCell ref="B29:B30"/>
    <mergeCell ref="C29:D29"/>
    <mergeCell ref="C30:D30"/>
    <mergeCell ref="B23:B24"/>
    <mergeCell ref="C23:D23"/>
    <mergeCell ref="C24:D24"/>
    <mergeCell ref="B25:B26"/>
    <mergeCell ref="C25:D25"/>
    <mergeCell ref="C26:D26"/>
    <mergeCell ref="B21:B22"/>
    <mergeCell ref="C21:D21"/>
    <mergeCell ref="C22:D22"/>
    <mergeCell ref="B15:B16"/>
    <mergeCell ref="C15:D15"/>
    <mergeCell ref="C16:D16"/>
    <mergeCell ref="B17:B18"/>
    <mergeCell ref="C17:D17"/>
    <mergeCell ref="C18:D18"/>
    <mergeCell ref="B12:C12"/>
    <mergeCell ref="A1:J2"/>
    <mergeCell ref="B6:C6"/>
    <mergeCell ref="B7:C7"/>
    <mergeCell ref="B10:C10"/>
    <mergeCell ref="B11:C11"/>
    <mergeCell ref="B19:B20"/>
    <mergeCell ref="C19:D19"/>
    <mergeCell ref="C20:D20"/>
  </mergeCells>
  <pageMargins left="0.7" right="0.7" top="0.75" bottom="0.75" header="0.3" footer="0.3"/>
  <pageSetup paperSize="9" scale="64" orientation="landscape" r:id="rId1"/>
  <rowBreaks count="2" manualBreakCount="2">
    <brk id="47" max="9" man="1"/>
    <brk id="147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Tanpa Bootstrap (n=10)</vt:lpstr>
      <vt:lpstr>Tanpa Bootstrap (n = 5)</vt:lpstr>
      <vt:lpstr>Dengan Bootstrap (n = 5)</vt:lpstr>
      <vt:lpstr>Tanpa Bootstrap (n = 4)</vt:lpstr>
      <vt:lpstr>Dengan Bootstrap (n = 4)</vt:lpstr>
      <vt:lpstr>Tanpa Bootstrap (n = 3)</vt:lpstr>
      <vt:lpstr>Dengan Bootstrap (n = 3)</vt:lpstr>
      <vt:lpstr>'Dengan Bootstrap (n = 3)'!Print_Area</vt:lpstr>
      <vt:lpstr>'Dengan Bootstrap (n = 4)'!Print_Area</vt:lpstr>
      <vt:lpstr>'Dengan Bootstrap (n = 5)'!Print_Area</vt:lpstr>
      <vt:lpstr>'Tanpa Bootstrap (n = 3)'!Print_Area</vt:lpstr>
      <vt:lpstr>'Tanpa Bootstrap (n = 4)'!Print_Area</vt:lpstr>
      <vt:lpstr>'Tanpa Bootstrap (n = 5)'!Print_Area</vt:lpstr>
      <vt:lpstr>'Tanpa Bootstrap (n=10)'!Print_Area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Actuary12</dc:creator>
  <cp:lastModifiedBy>Actuary12</cp:lastModifiedBy>
  <cp:lastPrinted>2017-04-12T06:31:20Z</cp:lastPrinted>
  <dcterms:created xsi:type="dcterms:W3CDTF">2017-04-03T05:42:45Z</dcterms:created>
  <dcterms:modified xsi:type="dcterms:W3CDTF">2017-04-18T15:27:19Z</dcterms:modified>
</cp:coreProperties>
</file>